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SC-PF01\User Profiles$\1918\Downloads\"/>
    </mc:Choice>
  </mc:AlternateContent>
  <bookViews>
    <workbookView xWindow="0" yWindow="0" windowWidth="20490" windowHeight="77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AE6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<sst xmlns="http://schemas.openxmlformats.org/spreadsheetml/2006/main" count="523" uniqueCount="350">
  <si>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</si>
  <si>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</si>
  <si>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</si>
  <si>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</si>
  <si>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</si>
  <si>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</si>
  <si>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</si>
  <si>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</si>
  <si>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</si>
  <si>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</si>
  <si>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</si>
  <si>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</si>
  <si>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</si>
  <si>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</si>
  <si>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</si>
  <si>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</si>
  <si>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</si>
  <si>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</si>
  <si>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</si>
  <si>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</si>
  <si>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</si>
  <si>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</si>
  <si>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</si>
  <si>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</si>
  <si>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</si>
  <si>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</si>
  <si>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</si>
  <si>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</si>
  <si>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</si>
  <si>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</si>
  <si>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</si>
  <si>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</si>
  <si>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</si>
  <si>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</si>
  <si>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</si>
  <si>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</si>
  <si>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</si>
  <si>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</si>
  <si>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</si>
  <si>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</si>
  <si>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</si>
  <si>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</si>
  <si>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</si>
  <si>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</si>
  <si>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</si>
  <si>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</si>
  <si>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</si>
  <si>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</si>
  <si>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</si>
  <si>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</si>
  <si>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</si>
  <si>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</si>
  <si>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</si>
  <si>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</si>
  <si>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</si>
  <si>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</si>
  <si>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</si>
  <si>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</si>
  <si>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</si>
  <si>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</si>
  <si>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</si>
  <si>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</si>
  <si>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</si>
  <si>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</si>
  <si>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</si>
  <si>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</si>
  <si>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</si>
  <si>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</si>
  <si>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</si>
  <si>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</si>
  <si>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</si>
  <si>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</si>
  <si>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</si>
  <si>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</si>
  <si>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</si>
  <si>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</si>
  <si>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</si>
  <si>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</si>
  <si>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</si>
  <si>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</si>
  <si>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</si>
  <si>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</si>
  <si>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</si>
  <si>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</si>
  <si>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</si>
  <si>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</si>
  <si>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</si>
  <si>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</si>
  <si>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</si>
  <si>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</si>
  <si>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</si>
  <si>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</si>
  <si>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</si>
  <si>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</si>
  <si>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</si>
  <si>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</si>
  <si>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</si>
  <si>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</si>
  <si>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</si>
  <si>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</si>
  <si>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</si>
  <si>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</si>
  <si>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</si>
  <si>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</si>
  <si>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</si>
  <si>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</si>
  <si>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</si>
  <si>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</si>
  <si>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</si>
  <si>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</si>
  <si>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</si>
  <si>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</si>
  <si>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</si>
  <si>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</si>
  <si>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</si>
  <si>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</si>
  <si>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</si>
  <si>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</si>
  <si>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</si>
  <si>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</si>
  <si>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</si>
  <si>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</si>
  <si>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</si>
  <si>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</si>
  <si>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</si>
  <si>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</si>
  <si>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</si>
  <si>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</si>
  <si>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</si>
  <si>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</si>
  <si>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</si>
  <si>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</si>
  <si>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</si>
  <si>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</si>
  <si>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</si>
  <si>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</si>
  <si>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</si>
  <si>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</si>
  <si>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</si>
  <si>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</si>
  <si>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</si>
  <si>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</si>
  <si>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</si>
  <si>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</si>
  <si>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</si>
  <si>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</si>
  <si>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</si>
  <si>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</si>
  <si>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</si>
  <si>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</si>
  <si>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</si>
  <si>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</si>
  <si>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</si>
  <si>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</si>
  <si>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</si>
  <si>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</si>
  <si>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</si>
  <si>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</si>
  <si>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</si>
  <si>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</si>
  <si>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</si>
  <si>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</si>
  <si>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</si>
  <si>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</si>
  <si>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</si>
  <si>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</si>
  <si>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</si>
  <si>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</si>
  <si>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</si>
  <si>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</si>
  <si>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</si>
  <si>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</si>
  <si>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</si>
  <si>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</si>
  <si>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</si>
  <si>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</si>
  <si>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</si>
  <si>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</si>
  <si>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</si>
  <si>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</si>
  <si>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</si>
  <si>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</si>
  <si>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</si>
  <si>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</si>
  <si>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</si>
  <si>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</si>
  <si>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</si>
  <si>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</si>
  <si>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</si>
  <si>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</si>
  <si>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</si>
  <si>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</si>
  <si>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</si>
  <si>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</si>
  <si>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</si>
  <si>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</si>
  <si>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</si>
  <si>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</si>
  <si>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</si>
  <si>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</si>
  <si>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</si>
  <si>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</si>
  <si>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</si>
  <si>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</si>
  <si>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</si>
  <si>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</si>
  <si>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</si>
  <si>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</si>
  <si>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</si>
  <si>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</si>
  <si>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</si>
  <si>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</si>
  <si>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</si>
  <si>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</si>
  <si>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</si>
  <si>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</si>
  <si>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</si>
  <si>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</si>
  <si>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</si>
  <si>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</si>
  <si>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</si>
  <si>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</si>
  <si>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</si>
  <si>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</si>
  <si>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</si>
  <si>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</si>
  <si>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</si>
  <si>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</si>
  <si>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</si>
  <si>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</si>
  <si>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</si>
  <si>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</si>
  <si>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</si>
  <si>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</si>
  <si>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</si>
  <si>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</si>
  <si>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</si>
  <si>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</si>
  <si>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</si>
  <si>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</si>
  <si>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</si>
  <si>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</si>
  <si>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</si>
  <si>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</si>
  <si>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</si>
  <si>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</si>
  <si>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</si>
  <si>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</si>
  <si>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</si>
  <si>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</si>
  <si>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</si>
  <si>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</si>
  <si>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</si>
  <si>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</si>
  <si>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</si>
  <si>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</si>
  <si>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</si>
  <si>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</si>
  <si>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</si>
  <si>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</si>
  <si>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</si>
  <si>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</si>
  <si>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</si>
  <si>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</si>
  <si>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</si>
  <si>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</si>
  <si>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</si>
  <si>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</si>
  <si>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</si>
  <si>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</si>
  <si>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</si>
  <si>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</si>
  <si>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</si>
  <si>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</si>
  <si>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</si>
  <si>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</si>
  <si>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</si>
  <si>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</si>
  <si>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</si>
  <si>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</si>
  <si>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</si>
  <si>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</si>
  <si>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</si>
  <si>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</si>
  <si>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</si>
  <si>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</si>
  <si>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</si>
  <si>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</si>
  <si>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</si>
  <si>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</si>
  <si>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</si>
  <si>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</si>
  <si>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</si>
  <si>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</si>
  <si>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</si>
  <si>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</si>
  <si>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</si>
  <si>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</si>
  <si>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</si>
  <si>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</si>
  <si>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</si>
  <si>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</si>
  <si>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</si>
  <si>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</si>
  <si>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</si>
  <si>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</si>
  <si>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</si>
  <si>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</si>
  <si>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</si>
  <si>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</si>
  <si>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</si>
  <si>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</si>
  <si>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</si>
  <si>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</si>
  <si>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</si>
  <si>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</si>
  <si>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</si>
  <si>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</si>
  <si>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</si>
  <si>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</si>
  <si>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</si>
  <si>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</si>
  <si>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</si>
  <si>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</si>
  <si>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</si>
  <si>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</si>
  <si>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</si>
  <si>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</si>
  <si>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</si>
  <si>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</si>
  <si>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</si>
  <si>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</si>
  <si>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</si>
  <si>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</si>
  <si>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</si>
  <si>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</si>
  <si>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</si>
  <si>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</si>
  <si>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</si>
  <si>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</si>
  <si>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</si>
  <si>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※</t>
  </si>
  <si>
    <t>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</si>
  <si>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</si>
  <si>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</si>
  <si>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</si>
  <si>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資金収支計算書</t>
  </si>
  <si>
    <t>-</t>
    <phoneticPr fontId="11"/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</si>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</sst>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AG18" sqref="AG18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348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349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34" t="s">
        <v>0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316</v>
      </c>
      <c r="Q5" s="241"/>
      <c r="R5" s="235" t="s">
        <v>0</v>
      </c>
      <c r="S5" s="235"/>
      <c r="T5" s="235"/>
      <c r="U5" s="235"/>
      <c r="V5" s="235"/>
      <c r="W5" s="235"/>
      <c r="X5" s="235"/>
      <c r="Y5" s="235"/>
      <c r="Z5" s="240" t="s">
        <v>316</v>
      </c>
      <c r="AA5" s="24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83142266</v>
      </c>
      <c r="Q7" s="26" t="s">
        <v>341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23200106</v>
      </c>
      <c r="AA7" s="27" t="s">
        <v>341</v>
      </c>
      <c r="AD7" s="9">
        <f>IF(AND(AD8="-",AD36="-",AD39="-"),"-",SUM(AD8,AD36,AD39))</f>
        <v>83142265790</v>
      </c>
      <c r="AE7" s="9">
        <f>IF(COUNTIF(AE8:AE12,"-")=COUNTA(AE8:AE12),"-",SUM(AE8:AE12))</f>
        <v>23200105566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77222802</v>
      </c>
      <c r="Q8" s="26" t="s">
        <v>341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17856881</v>
      </c>
      <c r="AA8" s="27"/>
      <c r="AD8" s="9">
        <f>IF(AND(AD9="-",AD25="-",COUNTIF(AD34:AD35,"-")=COUNTA(AD34:AD35)),"-",SUM(AD9,AD25,AD34:AD35))</f>
        <v>77222802416</v>
      </c>
      <c r="AE8" s="9">
        <v>17856881216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57390643</v>
      </c>
      <c r="Q9" s="26" t="s">
        <v>341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944922</v>
      </c>
      <c r="AA9" s="27"/>
      <c r="AD9" s="9">
        <f>IF(COUNTIF(AD10:AD24,"-")=COUNTA(AD10:AD24),"-",SUM(AD10:AD24))</f>
        <v>57390643109</v>
      </c>
      <c r="AE9" s="9">
        <v>944922350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40012021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4398302</v>
      </c>
      <c r="AA10" s="27"/>
      <c r="AD10" s="9">
        <v>40012020783</v>
      </c>
      <c r="AE10" s="9">
        <v>4398302000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 t="s">
        <v>335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335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49731739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 t="s">
        <v>334</v>
      </c>
      <c r="AA12" s="27"/>
      <c r="AD12" s="9">
        <v>49731738676</v>
      </c>
      <c r="AE12" s="9" t="s">
        <v>11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-33380804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2956738</v>
      </c>
      <c r="AA13" s="27"/>
      <c r="AD13" s="9">
        <v>-33380803811</v>
      </c>
      <c r="AE13" s="9">
        <f>IF(COUNTIF(AE14:AE21,"-")=COUNTA(AE14:AE21),"-",SUM(AE14:AE21))</f>
        <v>2956737963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7970053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2339783</v>
      </c>
      <c r="AA14" s="27"/>
      <c r="AD14" s="9">
        <v>7970053021</v>
      </c>
      <c r="AE14" s="9">
        <v>2339783297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-6944466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>
        <v>-6944466160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 t="s">
        <v>335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335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334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5" t="s">
        <v>334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5" t="s">
        <v>336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330588</v>
      </c>
      <c r="AA19" s="27"/>
      <c r="AD19" s="9" t="s">
        <v>11</v>
      </c>
      <c r="AE19" s="9">
        <v>330588044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5" t="s">
        <v>335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275172</v>
      </c>
      <c r="AA20" s="27"/>
      <c r="AD20" s="9" t="s">
        <v>11</v>
      </c>
      <c r="AE20" s="9">
        <v>275171782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5" t="s">
        <v>335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11195</v>
      </c>
      <c r="AA21" s="27"/>
      <c r="AD21" s="9" t="s">
        <v>11</v>
      </c>
      <c r="AE21" s="9">
        <v>11194840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5" t="s">
        <v>335</v>
      </c>
      <c r="Q22" s="26"/>
      <c r="R22" s="224" t="s">
        <v>99</v>
      </c>
      <c r="S22" s="225"/>
      <c r="T22" s="225"/>
      <c r="U22" s="225"/>
      <c r="V22" s="225"/>
      <c r="W22" s="225"/>
      <c r="X22" s="225"/>
      <c r="Y22" s="225"/>
      <c r="Z22" s="30">
        <v>26156844</v>
      </c>
      <c r="AA22" s="31"/>
      <c r="AD22" s="9" t="s">
        <v>11</v>
      </c>
      <c r="AE22" s="9">
        <f>IF(AND(AE7="-",AE13="-"),"-",SUM(AE7,AE13))</f>
        <v>26156843529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2101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92303144</v>
      </c>
      <c r="AA24" s="27"/>
      <c r="AD24" s="9">
        <v>2100600</v>
      </c>
      <c r="AE24" s="9">
        <v>92303144355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19370862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-25416745</v>
      </c>
      <c r="AA25" s="27"/>
      <c r="AD25" s="9">
        <f>IF(COUNTIF(AD26:AD33,"-")=COUNTA(AD26:AD33),"-",SUM(AD26:AD33))</f>
        <v>19370862145</v>
      </c>
      <c r="AE25" s="9">
        <v>-25416745270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14236642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14236641688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410527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410527260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-303601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-303600977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26587737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26587737248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-21586498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-21586498214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5" t="s">
        <v>336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5" t="s">
        <v>334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26055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26055140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1782633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1782632910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-1321336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-1321335748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306019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306018880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306019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306018880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 t="s">
        <v>335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5613444</v>
      </c>
      <c r="Q39" s="26" t="s">
        <v>341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5613444494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218709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218708619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45000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173709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173708619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312953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312952825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30455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30454500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5037306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5037305776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5037306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5037305776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5">
        <v>40265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-26242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-26242493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9900977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9900976824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579766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579765533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188387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188386782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17899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17899200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9114925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9114925309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5059332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5059332131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4055593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4055593178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0</v>
      </c>
      <c r="Q61" s="26"/>
      <c r="R61" s="228" t="s">
        <v>127</v>
      </c>
      <c r="S61" s="229"/>
      <c r="T61" s="229"/>
      <c r="U61" s="229"/>
      <c r="V61" s="229"/>
      <c r="W61" s="229"/>
      <c r="X61" s="229"/>
      <c r="Y61" s="230"/>
      <c r="Z61" s="40">
        <v>66886399</v>
      </c>
      <c r="AA61" s="41"/>
      <c r="AD61" s="9">
        <v>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1" t="s">
        <v>2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93043243</v>
      </c>
      <c r="Q62" s="43"/>
      <c r="R62" s="234" t="s">
        <v>322</v>
      </c>
      <c r="S62" s="235"/>
      <c r="T62" s="235"/>
      <c r="U62" s="235"/>
      <c r="V62" s="235"/>
      <c r="W62" s="235"/>
      <c r="X62" s="235"/>
      <c r="Y62" s="236"/>
      <c r="Z62" s="42">
        <v>93043243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AG18" sqref="AG18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2" t="s">
        <v>337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 x14ac:dyDescent="0.2">
      <c r="C3" s="243" t="s">
        <v>338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 x14ac:dyDescent="0.2">
      <c r="C4" s="243" t="s">
        <v>339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30446092</v>
      </c>
      <c r="O7" s="213"/>
      <c r="P7" s="58"/>
      <c r="R7" s="6">
        <f>IF(AND(R8="-",R23="-"),"-",SUM(R8,R23))</f>
        <v>30446092225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14409235</v>
      </c>
      <c r="O8" s="213"/>
      <c r="P8" s="58"/>
      <c r="R8" s="6">
        <f>IF(COUNTIF(R9:R22,"-")=COUNTA(R9:R22),"-",SUM(R9,R14,R19))</f>
        <v>14409234573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4930238</v>
      </c>
      <c r="O9" s="213"/>
      <c r="P9" s="58"/>
      <c r="R9" s="6">
        <f>IF(COUNTIF(R10:R13,"-")=COUNTA(R10:R13),"-",SUM(R10:R13))</f>
        <v>4930238221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4202174</v>
      </c>
      <c r="O10" s="213"/>
      <c r="P10" s="58"/>
      <c r="R10" s="6">
        <v>4202174195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330588</v>
      </c>
      <c r="O11" s="213"/>
      <c r="P11" s="58"/>
      <c r="R11" s="6">
        <v>330588044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149699</v>
      </c>
      <c r="O12" s="213"/>
      <c r="P12" s="58"/>
      <c r="R12" s="6">
        <v>149698686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247777</v>
      </c>
      <c r="O13" s="213"/>
      <c r="P13" s="58"/>
      <c r="R13" s="6">
        <v>247777296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9035738</v>
      </c>
      <c r="O14" s="213" t="s">
        <v>341</v>
      </c>
      <c r="P14" s="58"/>
      <c r="R14" s="6">
        <f>IF(COUNTIF(R15:R18,"-")=COUNTA(R15:R18),"-",SUM(R15:R18))</f>
        <v>9035738300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6269788</v>
      </c>
      <c r="O15" s="213"/>
      <c r="P15" s="58"/>
      <c r="R15" s="6">
        <v>6269787956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1069919</v>
      </c>
      <c r="O16" s="213"/>
      <c r="P16" s="58"/>
      <c r="R16" s="6">
        <v>1069918711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1696032</v>
      </c>
      <c r="O17" s="213"/>
      <c r="P17" s="58"/>
      <c r="R17" s="6">
        <v>1696031633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340</v>
      </c>
      <c r="O18" s="213"/>
      <c r="P18" s="58"/>
      <c r="R18" s="6" t="s">
        <v>11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443258</v>
      </c>
      <c r="O19" s="213"/>
      <c r="P19" s="58"/>
      <c r="R19" s="6">
        <f>IF(COUNTIF(R20:R22,"-")=COUNTA(R20:R22),"-",SUM(R20:R22))</f>
        <v>443258052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192289</v>
      </c>
      <c r="O20" s="213"/>
      <c r="P20" s="58"/>
      <c r="R20" s="6">
        <v>192289181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26033</v>
      </c>
      <c r="O21" s="213"/>
      <c r="P21" s="58"/>
      <c r="R21" s="6">
        <v>26032883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224936</v>
      </c>
      <c r="O22" s="213"/>
      <c r="P22" s="58"/>
      <c r="R22" s="6">
        <v>224935988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16036858</v>
      </c>
      <c r="O23" s="213" t="s">
        <v>341</v>
      </c>
      <c r="P23" s="58"/>
      <c r="R23" s="6">
        <f>IF(COUNTIF(R24:R27,"-")=COUNTA(R24:R27),"-",SUM(R24:R27))</f>
        <v>16036857652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4411100</v>
      </c>
      <c r="O24" s="213"/>
      <c r="P24" s="58"/>
      <c r="R24" s="6">
        <v>4411099944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7417685</v>
      </c>
      <c r="O25" s="213"/>
      <c r="P25" s="58"/>
      <c r="R25" s="6">
        <v>7417685491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4204907</v>
      </c>
      <c r="O26" s="213"/>
      <c r="P26" s="58"/>
      <c r="R26" s="6">
        <v>4204907226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3165</v>
      </c>
      <c r="O27" s="213"/>
      <c r="P27" s="58"/>
      <c r="R27" s="6">
        <v>3164991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1245165</v>
      </c>
      <c r="O28" s="213"/>
      <c r="P28" s="58"/>
      <c r="R28" s="6">
        <f>IF(COUNTIF(R29:R30,"-")=COUNTA(R29:R30),"-",SUM(R29:R30))</f>
        <v>1245164547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599476</v>
      </c>
      <c r="O29" s="213"/>
      <c r="P29" s="58"/>
      <c r="R29" s="6">
        <v>599475796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645689</v>
      </c>
      <c r="O30" s="213"/>
      <c r="P30" s="58"/>
      <c r="R30" s="6">
        <v>645688751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-29200928</v>
      </c>
      <c r="O31" s="214" t="s">
        <v>341</v>
      </c>
      <c r="P31" s="58"/>
      <c r="R31" s="6">
        <f>IF(COUNTIF(R7:R28,"-")=COUNTA(R7:R28),"-",SUM(R28)-SUM(R7))</f>
        <v>-29200927678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17080</v>
      </c>
      <c r="O32" s="213" t="s">
        <v>341</v>
      </c>
      <c r="P32" s="58"/>
      <c r="R32" s="6">
        <f>IF(COUNTIF(R33:R37,"-")=COUNTA(R33:R37),"-",SUM(R33:R37))</f>
        <v>17079916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340</v>
      </c>
      <c r="O33" s="213"/>
      <c r="P33" s="58"/>
      <c r="R33" s="6" t="s">
        <v>11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16998</v>
      </c>
      <c r="O34" s="213"/>
      <c r="P34" s="58"/>
      <c r="R34" s="6">
        <v>16998499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340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340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81</v>
      </c>
      <c r="O37" s="213"/>
      <c r="P37" s="58"/>
      <c r="R37" s="6">
        <v>81417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573</v>
      </c>
      <c r="O38" s="213"/>
      <c r="P38" s="58"/>
      <c r="R38" s="6">
        <f>IF(COUNTIF(R39:R40,"-")=COUNTA(R39:R40),"-",SUM(R39:R40))</f>
        <v>572754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573</v>
      </c>
      <c r="O39" s="213"/>
      <c r="P39" s="58"/>
      <c r="R39" s="6">
        <v>572754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 t="s">
        <v>340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-29217435</v>
      </c>
      <c r="O41" s="215"/>
      <c r="P41" s="58"/>
      <c r="R41" s="6">
        <f>IF(COUNTIF(R31:R40,"-")=COUNTA(R31:R40),"-",SUM(R31,R38)-SUM(R32))</f>
        <v>-29217434840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Z21" sqref="Z21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342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343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344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132</v>
      </c>
      <c r="R7" s="280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66494162</v>
      </c>
      <c r="L8" s="92"/>
      <c r="M8" s="91">
        <v>93202829</v>
      </c>
      <c r="N8" s="93"/>
      <c r="O8" s="91">
        <v>-26708667</v>
      </c>
      <c r="P8" s="95"/>
      <c r="Q8" s="94" t="s">
        <v>340</v>
      </c>
      <c r="R8" s="95"/>
      <c r="U8" s="219">
        <f t="shared" ref="U8:U13" si="0">IF(COUNTIF(V8:X8,"-")=COUNTA(V8:X8),"-",SUM(V8:X8))</f>
        <v>66494162430</v>
      </c>
      <c r="V8" s="219">
        <v>93202829345</v>
      </c>
      <c r="W8" s="219">
        <v>-26708666915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-29217435</v>
      </c>
      <c r="L9" s="98"/>
      <c r="M9" s="259"/>
      <c r="N9" s="260"/>
      <c r="O9" s="97">
        <v>-29217435</v>
      </c>
      <c r="P9" s="103"/>
      <c r="Q9" s="100" t="s">
        <v>345</v>
      </c>
      <c r="R9" s="101"/>
      <c r="U9" s="219">
        <f t="shared" si="0"/>
        <v>-29217434840</v>
      </c>
      <c r="V9" s="219" t="s">
        <v>11</v>
      </c>
      <c r="W9" s="219">
        <v>-29217434840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29734516</v>
      </c>
      <c r="L10" s="98"/>
      <c r="M10" s="254"/>
      <c r="N10" s="261"/>
      <c r="O10" s="97">
        <v>29734516</v>
      </c>
      <c r="P10" s="103"/>
      <c r="Q10" s="100" t="s">
        <v>11</v>
      </c>
      <c r="R10" s="103"/>
      <c r="U10" s="219">
        <f t="shared" si="0"/>
        <v>29734515827</v>
      </c>
      <c r="V10" s="219" t="s">
        <v>11</v>
      </c>
      <c r="W10" s="219">
        <f>IF(COUNTIF(W11:W12,"-")=COUNTA(W11:W12),"-",SUM(W11:W12))</f>
        <v>29734515827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21508046</v>
      </c>
      <c r="L11" s="98"/>
      <c r="M11" s="254"/>
      <c r="N11" s="261"/>
      <c r="O11" s="97">
        <v>21508046</v>
      </c>
      <c r="P11" s="103"/>
      <c r="Q11" s="100" t="s">
        <v>345</v>
      </c>
      <c r="R11" s="103"/>
      <c r="U11" s="219">
        <f t="shared" si="0"/>
        <v>21508045919</v>
      </c>
      <c r="V11" s="219" t="s">
        <v>11</v>
      </c>
      <c r="W11" s="219">
        <v>21508045919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8226470</v>
      </c>
      <c r="L12" s="110"/>
      <c r="M12" s="262"/>
      <c r="N12" s="263"/>
      <c r="O12" s="109">
        <v>8226470</v>
      </c>
      <c r="P12" s="113"/>
      <c r="Q12" s="112" t="s">
        <v>345</v>
      </c>
      <c r="R12" s="113"/>
      <c r="U12" s="219">
        <f t="shared" si="0"/>
        <v>8226469908</v>
      </c>
      <c r="V12" s="219" t="s">
        <v>11</v>
      </c>
      <c r="W12" s="219">
        <v>8226469908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517081</v>
      </c>
      <c r="L13" s="119"/>
      <c r="M13" s="264"/>
      <c r="N13" s="265"/>
      <c r="O13" s="118">
        <v>517081</v>
      </c>
      <c r="P13" s="121"/>
      <c r="Q13" s="120" t="s">
        <v>11</v>
      </c>
      <c r="R13" s="121"/>
      <c r="U13" s="219">
        <f t="shared" si="0"/>
        <v>517080987</v>
      </c>
      <c r="V13" s="219" t="s">
        <v>11</v>
      </c>
      <c r="W13" s="219">
        <f>IF(COUNTIF(W9:W10,"-")=COUNTA(W9:W10),"-",SUM(W9:W10))</f>
        <v>517080987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-774841</v>
      </c>
      <c r="N14" s="99" t="s">
        <v>341</v>
      </c>
      <c r="O14" s="97">
        <v>774841</v>
      </c>
      <c r="P14" s="103" t="s">
        <v>341</v>
      </c>
      <c r="Q14" s="257" t="s">
        <v>11</v>
      </c>
      <c r="R14" s="258"/>
      <c r="U14" s="219">
        <v>0</v>
      </c>
      <c r="V14" s="219">
        <f>IF(COUNTA(V15:V18)=COUNTIF(V15:V18,"-"),"-",SUM(V15,V17,V16,V18))</f>
        <v>-774840658</v>
      </c>
      <c r="W14" s="219">
        <f>IF(COUNTA(W15:W18)=COUNTIF(W15:W18,"-"),"-",SUM(W15,W17,W16,W18))</f>
        <v>774840658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50"/>
      <c r="L15" s="251"/>
      <c r="M15" s="97">
        <v>4208800</v>
      </c>
      <c r="N15" s="99"/>
      <c r="O15" s="97">
        <v>-4208800</v>
      </c>
      <c r="P15" s="103"/>
      <c r="Q15" s="252" t="s">
        <v>11</v>
      </c>
      <c r="R15" s="253"/>
      <c r="U15" s="219">
        <v>0</v>
      </c>
      <c r="V15" s="219">
        <v>4208800048</v>
      </c>
      <c r="W15" s="219">
        <v>-4208800048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50"/>
      <c r="L16" s="251"/>
      <c r="M16" s="97">
        <v>-4473450</v>
      </c>
      <c r="N16" s="99"/>
      <c r="O16" s="97">
        <v>4473450</v>
      </c>
      <c r="P16" s="103"/>
      <c r="Q16" s="252" t="s">
        <v>11</v>
      </c>
      <c r="R16" s="253"/>
      <c r="U16" s="219">
        <v>0</v>
      </c>
      <c r="V16" s="219">
        <v>-4473450189</v>
      </c>
      <c r="W16" s="219">
        <v>4473450189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50"/>
      <c r="L17" s="251"/>
      <c r="M17" s="97">
        <v>157391</v>
      </c>
      <c r="N17" s="99"/>
      <c r="O17" s="97">
        <v>-157391</v>
      </c>
      <c r="P17" s="103"/>
      <c r="Q17" s="252" t="s">
        <v>11</v>
      </c>
      <c r="R17" s="253"/>
      <c r="U17" s="219">
        <v>0</v>
      </c>
      <c r="V17" s="219">
        <v>157390624</v>
      </c>
      <c r="W17" s="219">
        <v>-157390624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50"/>
      <c r="L18" s="251"/>
      <c r="M18" s="97">
        <v>-667581</v>
      </c>
      <c r="N18" s="99"/>
      <c r="O18" s="97">
        <v>667581</v>
      </c>
      <c r="P18" s="103"/>
      <c r="Q18" s="252" t="s">
        <v>11</v>
      </c>
      <c r="R18" s="253"/>
      <c r="U18" s="219">
        <v>0</v>
      </c>
      <c r="V18" s="219">
        <v>-667581141</v>
      </c>
      <c r="W18" s="219">
        <v>667581141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>
        <v>170</v>
      </c>
      <c r="L19" s="98"/>
      <c r="M19" s="97">
        <v>170</v>
      </c>
      <c r="N19" s="99"/>
      <c r="O19" s="254"/>
      <c r="P19" s="255"/>
      <c r="Q19" s="256" t="s">
        <v>11</v>
      </c>
      <c r="R19" s="255"/>
      <c r="U19" s="219">
        <f>IF(COUNTIF(V19:X19,"-")=COUNTA(V19:X19),"-",SUM(V19:X19))</f>
        <v>169594</v>
      </c>
      <c r="V19" s="219">
        <v>169594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-125014</v>
      </c>
      <c r="L20" s="98"/>
      <c r="M20" s="97">
        <v>-125014</v>
      </c>
      <c r="N20" s="99"/>
      <c r="O20" s="254"/>
      <c r="P20" s="255"/>
      <c r="Q20" s="256" t="s">
        <v>11</v>
      </c>
      <c r="R20" s="255"/>
      <c r="U20" s="219">
        <f>IF(COUNTIF(V20:X20,"-")=COUNTA(V20:X20),"-",SUM(V20:X20))</f>
        <v>-125013926</v>
      </c>
      <c r="V20" s="219">
        <v>-125013926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 t="s">
        <v>11</v>
      </c>
      <c r="L21" s="110"/>
      <c r="M21" s="109" t="s">
        <v>340</v>
      </c>
      <c r="N21" s="111"/>
      <c r="O21" s="109" t="s">
        <v>340</v>
      </c>
      <c r="P21" s="113"/>
      <c r="Q21" s="248" t="s">
        <v>11</v>
      </c>
      <c r="R21" s="249"/>
      <c r="S21" s="124"/>
      <c r="U21" s="219" t="str">
        <f>IF(COUNTIF(V21:X21,"-")=COUNTA(V21:X21),"-",SUM(V21:X21))</f>
        <v>-</v>
      </c>
      <c r="V21" s="219" t="s">
        <v>345</v>
      </c>
      <c r="W21" s="219" t="s">
        <v>345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392237</v>
      </c>
      <c r="L22" s="131"/>
      <c r="M22" s="130">
        <v>-899685</v>
      </c>
      <c r="N22" s="132"/>
      <c r="O22" s="130">
        <v>1291922</v>
      </c>
      <c r="P22" s="217"/>
      <c r="Q22" s="133" t="s">
        <v>11</v>
      </c>
      <c r="R22" s="134"/>
      <c r="S22" s="124"/>
      <c r="U22" s="219">
        <f>IF(COUNTIF(V22:X22,"-")=COUNTA(V22:X22),"-",SUM(V22:X22))</f>
        <v>392236655</v>
      </c>
      <c r="V22" s="219">
        <f>IF(AND(V14="-",COUNTIF(V19:V20,"-")=COUNTA(V19:V20),V21="-"),"-",SUM(V14,V19:V20,V21))</f>
        <v>-899684990</v>
      </c>
      <c r="W22" s="219">
        <f>IF(AND(W13="-",W14="-",COUNTIF(W19:W20,"-")=COUNTA(W19:W20),W21="-"),"-",SUM(W13,W14,W19:W20,W21))</f>
        <v>1291921645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66886399</v>
      </c>
      <c r="L23" s="140"/>
      <c r="M23" s="139">
        <v>92303144</v>
      </c>
      <c r="N23" s="141"/>
      <c r="O23" s="139">
        <v>-25416745</v>
      </c>
      <c r="P23" s="218"/>
      <c r="Q23" s="142" t="s">
        <v>11</v>
      </c>
      <c r="R23" s="143"/>
      <c r="S23" s="124"/>
      <c r="U23" s="219">
        <f>IF(COUNTIF(V23:X23,"-")=COUNTA(V23:X23),"-",SUM(V23:X23))</f>
        <v>66886399085</v>
      </c>
      <c r="V23" s="219">
        <v>92303144355</v>
      </c>
      <c r="W23" s="219">
        <v>-25416745270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AG18" sqref="AG18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0" t="s">
        <v>346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 x14ac:dyDescent="0.15">
      <c r="A3" s="152"/>
      <c r="B3" s="153"/>
      <c r="C3" s="291" t="s">
        <v>338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 x14ac:dyDescent="0.15">
      <c r="A4" s="152"/>
      <c r="B4" s="153"/>
      <c r="C4" s="291" t="s">
        <v>344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 x14ac:dyDescent="0.2">
      <c r="A7" s="152" t="s">
        <v>314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28594479</v>
      </c>
      <c r="N9" s="170" t="s">
        <v>341</v>
      </c>
      <c r="O9" s="220"/>
      <c r="Q9" s="49">
        <f>IF(AND(Q10="-",Q15="-"),"-",SUM(Q10,Q15))</f>
        <v>28594478983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12557621</v>
      </c>
      <c r="N10" s="170"/>
      <c r="O10" s="220"/>
      <c r="Q10" s="49">
        <f>IF(COUNTIF(Q11:Q14,"-")=COUNTA(Q11:Q14),"-",SUM(Q11:Q14))</f>
        <v>12557621331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5055736</v>
      </c>
      <c r="N11" s="170"/>
      <c r="O11" s="220"/>
      <c r="Q11" s="49">
        <v>5055736418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7084396</v>
      </c>
      <c r="N12" s="170"/>
      <c r="O12" s="220"/>
      <c r="Q12" s="49">
        <v>7084395777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192289</v>
      </c>
      <c r="N13" s="170"/>
      <c r="O13" s="220"/>
      <c r="Q13" s="49">
        <v>192289181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225200</v>
      </c>
      <c r="N14" s="170"/>
      <c r="O14" s="220"/>
      <c r="Q14" s="49">
        <v>225199955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16036858</v>
      </c>
      <c r="N15" s="170" t="s">
        <v>341</v>
      </c>
      <c r="O15" s="220"/>
      <c r="Q15" s="49">
        <f>IF(COUNTIF(Q16:Q19,"-")=COUNTA(Q16:Q19),"-",SUM(Q16:Q19))</f>
        <v>16036857652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4411100</v>
      </c>
      <c r="N16" s="170"/>
      <c r="O16" s="220"/>
      <c r="Q16" s="49">
        <v>4411099944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7417685</v>
      </c>
      <c r="N17" s="170"/>
      <c r="O17" s="220"/>
      <c r="Q17" s="49">
        <v>7417685491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4204907</v>
      </c>
      <c r="N18" s="174"/>
      <c r="O18" s="220"/>
      <c r="Q18" s="49">
        <v>4204907226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3165</v>
      </c>
      <c r="N19" s="170"/>
      <c r="O19" s="220"/>
      <c r="Q19" s="49">
        <v>3164991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30581696</v>
      </c>
      <c r="N20" s="170"/>
      <c r="O20" s="220"/>
      <c r="Q20" s="49">
        <f>IF(COUNTIF(Q21:Q24,"-")=COUNTA(Q21:Q24),"-",SUM(Q21:Q24))</f>
        <v>30581695687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21503365</v>
      </c>
      <c r="N21" s="170"/>
      <c r="O21" s="220"/>
      <c r="Q21" s="49">
        <v>21503364526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7833471</v>
      </c>
      <c r="N22" s="170"/>
      <c r="O22" s="220"/>
      <c r="Q22" s="49">
        <v>7833470908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600151</v>
      </c>
      <c r="N23" s="170"/>
      <c r="O23" s="220"/>
      <c r="Q23" s="49">
        <v>600150769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644709</v>
      </c>
      <c r="N24" s="170"/>
      <c r="O24" s="220"/>
      <c r="Q24" s="49">
        <v>644709484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 t="s">
        <v>11</v>
      </c>
      <c r="N25" s="170"/>
      <c r="O25" s="220"/>
      <c r="Q25" s="49" t="str">
        <f>IF(COUNTIF(Q26:Q27,"-")=COUNTA(Q26:Q27),"-",SUM(Q26:Q27))</f>
        <v>-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 t="s">
        <v>340</v>
      </c>
      <c r="N26" s="170"/>
      <c r="O26" s="220"/>
      <c r="Q26" s="49" t="s">
        <v>11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 t="s">
        <v>340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 t="s">
        <v>345</v>
      </c>
      <c r="N28" s="170"/>
      <c r="O28" s="220"/>
      <c r="Q28" s="49" t="s">
        <v>11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1987217</v>
      </c>
      <c r="N29" s="182"/>
      <c r="O29" s="220"/>
      <c r="Q29" s="49">
        <f>IF(COUNTIF(Q9:Q28,"-")=COUNTA(Q9:Q28),"-",SUM(Q20,Q28)-SUM(Q9,Q25))</f>
        <v>1987216704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1638034</v>
      </c>
      <c r="N31" s="170" t="s">
        <v>341</v>
      </c>
      <c r="O31" s="220"/>
      <c r="Q31" s="49">
        <f>IF(COUNTIF(Q32:Q36,"-")=COUNTA(Q32:Q36),"-",SUM(Q32:Q36))</f>
        <v>1638033599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1483385</v>
      </c>
      <c r="N32" s="170"/>
      <c r="O32" s="220"/>
      <c r="Q32" s="49">
        <v>1483385192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154648</v>
      </c>
      <c r="N33" s="170"/>
      <c r="O33" s="220"/>
      <c r="Q33" s="49">
        <v>154648407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340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0</v>
      </c>
      <c r="N35" s="170"/>
      <c r="O35" s="220"/>
      <c r="Q35" s="49">
        <v>0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 t="s">
        <v>345</v>
      </c>
      <c r="N36" s="170"/>
      <c r="O36" s="220"/>
      <c r="Q36" s="49" t="s">
        <v>11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1060977</v>
      </c>
      <c r="N37" s="170"/>
      <c r="O37" s="220"/>
      <c r="Q37" s="49">
        <f>IF(COUNTIF(Q38:Q42,"-")=COUNTA(Q38:Q42),"-",SUM(Q38:Q42))</f>
        <v>1060976898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392999</v>
      </c>
      <c r="N38" s="170"/>
      <c r="O38" s="220"/>
      <c r="Q38" s="49">
        <v>392999000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661308</v>
      </c>
      <c r="N39" s="170"/>
      <c r="O39" s="220"/>
      <c r="Q39" s="49">
        <v>661308141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6097</v>
      </c>
      <c r="N40" s="170"/>
      <c r="O40" s="220"/>
      <c r="Q40" s="49">
        <v>6097000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573</v>
      </c>
      <c r="N41" s="170"/>
      <c r="O41" s="220"/>
      <c r="Q41" s="49">
        <v>572757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 t="s">
        <v>345</v>
      </c>
      <c r="N42" s="170"/>
      <c r="O42" s="220"/>
      <c r="Q42" s="49" t="s">
        <v>11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-577057</v>
      </c>
      <c r="N43" s="182"/>
      <c r="O43" s="220"/>
      <c r="Q43" s="49">
        <f>IF(AND(Q31="-",Q37="-"),"-",SUM(Q37)-SUM(Q31))</f>
        <v>-577056701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2527104</v>
      </c>
      <c r="N45" s="170"/>
      <c r="O45" s="220"/>
      <c r="Q45" s="49">
        <f>IF(COUNTIF(Q46:Q47,"-")=COUNTA(Q46:Q47),"-",SUM(Q46:Q47))</f>
        <v>2527103872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2527104</v>
      </c>
      <c r="N46" s="170"/>
      <c r="O46" s="220"/>
      <c r="Q46" s="49">
        <v>2527103872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 t="s">
        <v>345</v>
      </c>
      <c r="N47" s="170"/>
      <c r="O47" s="220"/>
      <c r="Q47" s="49" t="s">
        <v>11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1017500</v>
      </c>
      <c r="N48" s="170"/>
      <c r="O48" s="220"/>
      <c r="Q48" s="49">
        <f>IF(COUNTIF(Q49:Q50,"-")=COUNTA(Q49:Q50),"-",SUM(Q49:Q50))</f>
        <v>1017500000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1017500</v>
      </c>
      <c r="N49" s="170"/>
      <c r="O49" s="220"/>
      <c r="Q49" s="49">
        <v>1017500000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340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-1509604</v>
      </c>
      <c r="N51" s="182"/>
      <c r="O51" s="220"/>
      <c r="Q51" s="49">
        <f>IF(AND(Q45="-",Q48="-"),"-",SUM(Q48)-SUM(Q45))</f>
        <v>-1509603872</v>
      </c>
    </row>
    <row r="52" spans="1:17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-99444</v>
      </c>
      <c r="N52" s="182"/>
      <c r="O52" s="220"/>
      <c r="Q52" s="49">
        <f>IF(AND(Q29="-",Q43="-",Q51="-"),"-",SUM(Q29,Q43,Q51))</f>
        <v>-99443869</v>
      </c>
    </row>
    <row r="53" spans="1:17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340593</v>
      </c>
      <c r="N53" s="182"/>
      <c r="O53" s="220"/>
      <c r="Q53" s="49">
        <v>340593429</v>
      </c>
    </row>
    <row r="54" spans="1:17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347</v>
      </c>
      <c r="N54" s="182"/>
      <c r="O54" s="220"/>
      <c r="Q54" s="49" t="s">
        <v>347</v>
      </c>
    </row>
    <row r="55" spans="1:17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241150</v>
      </c>
      <c r="N55" s="189" t="s">
        <v>341</v>
      </c>
      <c r="O55" s="220"/>
      <c r="Q55" s="49">
        <f>IF(COUNTIF(Q52:Q54,"-")=COUNTA(Q52:Q54),"-",SUM(Q52:Q54))</f>
        <v>241149560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77578</v>
      </c>
      <c r="N57" s="196"/>
      <c r="O57" s="220"/>
      <c r="Q57" s="49">
        <v>365736742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26103</v>
      </c>
      <c r="N58" s="182"/>
      <c r="O58" s="220"/>
      <c r="Q58" s="49">
        <v>-27120769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103681</v>
      </c>
      <c r="N59" s="202"/>
      <c r="O59" s="220"/>
      <c r="Q59" s="49">
        <f>IF(COUNTIF(Q57:Q58,"-")=COUNTA(Q57:Q58),"-",SUM(Q57:Q58))</f>
        <v>338615973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344831</v>
      </c>
      <c r="N60" s="189"/>
      <c r="O60" s="220"/>
      <c r="Q60" s="49">
        <f>IF(AND(Q55="-",Q59="-"),"-",SUM(Q55,Q59))</f>
        <v>579765533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本間　渉</cp:lastModifiedBy>
  <dcterms:created xsi:type="dcterms:W3CDTF">2019-09-11T00:13:38Z</dcterms:created>
  <dcterms:modified xsi:type="dcterms:W3CDTF">2019-09-11T00:50:05Z</dcterms:modified>
</cp:coreProperties>
</file>