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80" windowWidth="17325" windowHeight="8010" tabRatio="605" activeTab="0"/>
  </bookViews>
  <sheets>
    <sheet name="57国勢調査【7】町丁別世帯数・人口-1" sheetId="1" r:id="rId1"/>
    <sheet name="58国勢調査【7】町丁別世帯数・人口-2" sheetId="2" r:id="rId2"/>
  </sheets>
  <definedNames/>
  <calcPr fullCalcOnLoad="1"/>
</workbook>
</file>

<file path=xl/sharedStrings.xml><?xml version="1.0" encoding="utf-8"?>
<sst xmlns="http://schemas.openxmlformats.org/spreadsheetml/2006/main" count="133" uniqueCount="107">
  <si>
    <t>（人）</t>
  </si>
  <si>
    <t>【7】町丁別世帯数・人口</t>
  </si>
  <si>
    <t>町丁名</t>
  </si>
  <si>
    <t>世帯数</t>
  </si>
  <si>
    <t>人 口</t>
  </si>
  <si>
    <t>人口密度</t>
  </si>
  <si>
    <t>（世帯）</t>
  </si>
  <si>
    <t>総数</t>
  </si>
  <si>
    <t>男</t>
  </si>
  <si>
    <t>女</t>
  </si>
  <si>
    <t>（1ｋ㎡当たり）</t>
  </si>
  <si>
    <t>千里丘１丁目</t>
  </si>
  <si>
    <t>千里丘2丁目</t>
  </si>
  <si>
    <t>千里丘3丁目</t>
  </si>
  <si>
    <t>千里丘4丁目</t>
  </si>
  <si>
    <t>千里丘5丁目</t>
  </si>
  <si>
    <t>千里丘6丁目</t>
  </si>
  <si>
    <t>千里丘7丁目</t>
  </si>
  <si>
    <t>千里丘東1丁目</t>
  </si>
  <si>
    <t>千里丘東2丁目</t>
  </si>
  <si>
    <t>千里丘東3丁目</t>
  </si>
  <si>
    <t>千里丘東4丁目</t>
  </si>
  <si>
    <t>千里丘東5丁目</t>
  </si>
  <si>
    <t>庄屋1丁目</t>
  </si>
  <si>
    <t>庄屋2丁目</t>
  </si>
  <si>
    <t>阪急正雀</t>
  </si>
  <si>
    <t>香露園</t>
  </si>
  <si>
    <t>昭和園</t>
  </si>
  <si>
    <t>桜町１丁目</t>
  </si>
  <si>
    <t>桜町2丁目</t>
  </si>
  <si>
    <t>学園町１丁目</t>
  </si>
  <si>
    <t>学園町2丁目</t>
  </si>
  <si>
    <t>鶴野1丁目</t>
  </si>
  <si>
    <t>鶴野2丁目</t>
  </si>
  <si>
    <t>鶴野3丁目</t>
  </si>
  <si>
    <t>鶴野4丁目</t>
  </si>
  <si>
    <t>三島１丁目</t>
  </si>
  <si>
    <t>三島2丁目</t>
  </si>
  <si>
    <t>三島3丁目</t>
  </si>
  <si>
    <t>南千里丘</t>
  </si>
  <si>
    <t>東正雀</t>
  </si>
  <si>
    <t>正雀１丁目</t>
  </si>
  <si>
    <t>正雀2丁目</t>
  </si>
  <si>
    <t>正雀3丁目</t>
  </si>
  <si>
    <t>正雀4丁目</t>
  </si>
  <si>
    <t>正雀本町1丁目</t>
  </si>
  <si>
    <t>正雀本町2丁目</t>
  </si>
  <si>
    <t>北別府町</t>
  </si>
  <si>
    <t>浜町</t>
  </si>
  <si>
    <t>別府１丁目</t>
  </si>
  <si>
    <t>別府2丁目</t>
  </si>
  <si>
    <t>別府3丁目</t>
  </si>
  <si>
    <t>東別府1丁目</t>
  </si>
  <si>
    <t>東別府2丁目</t>
  </si>
  <si>
    <t>東別府3丁目</t>
  </si>
  <si>
    <t>東別府4丁目</t>
  </si>
  <si>
    <t>東別府5丁目</t>
  </si>
  <si>
    <t>-</t>
  </si>
  <si>
    <t>57 国勢調査</t>
  </si>
  <si>
    <t>国勢調査 58</t>
  </si>
  <si>
    <t>（平成17年10月1日）</t>
  </si>
  <si>
    <t>南別府町</t>
  </si>
  <si>
    <t>一津屋</t>
  </si>
  <si>
    <t>一津屋１丁目</t>
  </si>
  <si>
    <t>一津屋2丁目</t>
  </si>
  <si>
    <t>一津屋3丁目</t>
  </si>
  <si>
    <t>東一津屋</t>
  </si>
  <si>
    <t>西一津屋</t>
  </si>
  <si>
    <t>鳥飼上</t>
  </si>
  <si>
    <t>鳥飼上１丁目</t>
  </si>
  <si>
    <t>鳥飼上2丁目</t>
  </si>
  <si>
    <t>鳥飼上3丁目</t>
  </si>
  <si>
    <t>鳥飼上4丁目</t>
  </si>
  <si>
    <t>鳥飼上5丁目</t>
  </si>
  <si>
    <t>鳥飼銘木町</t>
  </si>
  <si>
    <t>鳥飼中</t>
  </si>
  <si>
    <t>鳥飼中１丁目</t>
  </si>
  <si>
    <t>鳥飼中2丁目</t>
  </si>
  <si>
    <t>鳥飼中3丁目</t>
  </si>
  <si>
    <t>鳥飼新町1丁目</t>
  </si>
  <si>
    <t>鳥飼新町2丁目</t>
  </si>
  <si>
    <t>鳥飼八町1丁目</t>
  </si>
  <si>
    <t>鳥飼八町2丁目</t>
  </si>
  <si>
    <t>鳥飼下１丁目</t>
  </si>
  <si>
    <t>鳥飼下2丁目</t>
  </si>
  <si>
    <t>鳥飼下3丁目</t>
  </si>
  <si>
    <t>鳥飼本町1丁目</t>
  </si>
  <si>
    <t>鳥飼本町2丁目</t>
  </si>
  <si>
    <t>鳥飼本町3丁目</t>
  </si>
  <si>
    <t>鳥飼本町4丁目</t>
  </si>
  <si>
    <t>鳥飼本町5丁目</t>
  </si>
  <si>
    <t>安威川南町</t>
  </si>
  <si>
    <t>鳥飼野々1丁目</t>
  </si>
  <si>
    <t>鳥飼野々2丁目</t>
  </si>
  <si>
    <t>鳥飼野々3丁目</t>
  </si>
  <si>
    <t>鳥飼八防1丁目</t>
  </si>
  <si>
    <t>鳥飼八防2丁目</t>
  </si>
  <si>
    <t>新在家１丁目</t>
  </si>
  <si>
    <t>新在家2丁目</t>
  </si>
  <si>
    <t>鳥飼西１丁目</t>
  </si>
  <si>
    <t>鳥飼西2丁目</t>
  </si>
  <si>
    <t>鳥飼西3丁目</t>
  </si>
  <si>
    <t>鳥飼西4丁目</t>
  </si>
  <si>
    <t>鳥飼西5丁目</t>
  </si>
  <si>
    <t>鳥飼和道1丁目</t>
  </si>
  <si>
    <t>鳥飼和道2丁目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</si>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</sst>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</numFmts>
  <fonts count="43">
    <font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 horizontal="distributed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38" fontId="2" fillId="0" borderId="19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38" fontId="9" fillId="0" borderId="24" xfId="48" applyNumberFormat="1" applyFont="1" applyFill="1" applyBorder="1" applyAlignment="1">
      <alignment horizontal="right" vertical="center"/>
    </xf>
    <xf numFmtId="38" fontId="9" fillId="0" borderId="25" xfId="48" applyNumberFormat="1" applyFont="1" applyFill="1" applyBorder="1" applyAlignment="1">
      <alignment horizontal="right" vertical="center"/>
    </xf>
    <xf numFmtId="176" fontId="9" fillId="0" borderId="23" xfId="4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1.625" style="13" customWidth="1"/>
    <col min="2" max="2" width="15.50390625" style="1" customWidth="1"/>
    <col min="3" max="3" width="11.50390625" style="1" customWidth="1"/>
    <col min="4" max="4" width="11.75390625" style="1" customWidth="1"/>
    <col min="5" max="5" width="12.125" style="1" customWidth="1"/>
    <col min="6" max="6" width="12.25390625" style="1" customWidth="1"/>
    <col min="7" max="7" width="12.375" style="1" customWidth="1"/>
    <col min="8" max="8" width="8.75390625" style="13" customWidth="1"/>
    <col min="9" max="16384" width="8.75390625" style="1" customWidth="1"/>
  </cols>
  <sheetData>
    <row r="1" spans="1:8" s="9" customFormat="1" ht="15" customHeight="1">
      <c r="A1" s="10"/>
      <c r="B1" s="40" t="s">
        <v>58</v>
      </c>
      <c r="C1" s="40"/>
      <c r="D1" s="40"/>
      <c r="E1" s="40"/>
      <c r="F1" s="40"/>
      <c r="G1" s="40"/>
      <c r="H1" s="10"/>
    </row>
    <row r="2" spans="1:7" ht="19.5" customHeight="1" thickBot="1">
      <c r="A2" s="11" t="s">
        <v>1</v>
      </c>
      <c r="B2" s="2"/>
      <c r="C2" s="2"/>
      <c r="D2" s="2"/>
      <c r="E2" s="2"/>
      <c r="F2" s="2"/>
      <c r="G2" s="2"/>
    </row>
    <row r="3" spans="1:7" ht="15" customHeight="1">
      <c r="A3" s="12"/>
      <c r="B3" s="39" t="s">
        <v>2</v>
      </c>
      <c r="C3" s="3" t="s">
        <v>3</v>
      </c>
      <c r="D3" s="37" t="s">
        <v>4</v>
      </c>
      <c r="E3" s="38"/>
      <c r="F3" s="4" t="s">
        <v>0</v>
      </c>
      <c r="G3" s="14" t="s">
        <v>5</v>
      </c>
    </row>
    <row r="4" spans="1:7" ht="15" customHeight="1">
      <c r="A4" s="12"/>
      <c r="B4" s="38"/>
      <c r="C4" s="5" t="s">
        <v>6</v>
      </c>
      <c r="D4" s="6" t="s">
        <v>7</v>
      </c>
      <c r="E4" s="7" t="s">
        <v>8</v>
      </c>
      <c r="F4" s="8" t="s">
        <v>9</v>
      </c>
      <c r="G4" s="7" t="s">
        <v>10</v>
      </c>
    </row>
    <row r="5" spans="1:7" ht="15" customHeight="1">
      <c r="A5" s="12"/>
      <c r="B5" s="21" t="s">
        <v>11</v>
      </c>
      <c r="C5" s="15">
        <v>422</v>
      </c>
      <c r="D5" s="16">
        <v>807</v>
      </c>
      <c r="E5" s="16">
        <v>412</v>
      </c>
      <c r="F5" s="16">
        <v>395</v>
      </c>
      <c r="G5" s="16">
        <f>D5/0.095</f>
        <v>8494.736842105263</v>
      </c>
    </row>
    <row r="6" spans="1:7" ht="15" customHeight="1">
      <c r="A6" s="12"/>
      <c r="B6" s="22" t="s">
        <v>12</v>
      </c>
      <c r="C6" s="17">
        <v>816</v>
      </c>
      <c r="D6" s="18">
        <f aca="true" t="shared" si="0" ref="D6:D50">E6+F6</f>
        <v>1621</v>
      </c>
      <c r="E6" s="18">
        <v>781</v>
      </c>
      <c r="F6" s="18">
        <v>840</v>
      </c>
      <c r="G6" s="18">
        <f>D6/0.132</f>
        <v>12280.30303030303</v>
      </c>
    </row>
    <row r="7" spans="1:7" ht="15" customHeight="1">
      <c r="A7" s="12"/>
      <c r="B7" s="22" t="s">
        <v>13</v>
      </c>
      <c r="C7" s="17">
        <v>391</v>
      </c>
      <c r="D7" s="18">
        <v>902</v>
      </c>
      <c r="E7" s="18">
        <v>420</v>
      </c>
      <c r="F7" s="18">
        <v>482</v>
      </c>
      <c r="G7" s="18">
        <f>D7/0.117</f>
        <v>7709.401709401709</v>
      </c>
    </row>
    <row r="8" spans="1:7" ht="15" customHeight="1">
      <c r="A8" s="12"/>
      <c r="B8" s="22" t="s">
        <v>14</v>
      </c>
      <c r="C8" s="17">
        <v>543</v>
      </c>
      <c r="D8" s="18">
        <f t="shared" si="0"/>
        <v>1192</v>
      </c>
      <c r="E8" s="18">
        <v>639</v>
      </c>
      <c r="F8" s="18">
        <v>553</v>
      </c>
      <c r="G8" s="18">
        <f>D8/0.2</f>
        <v>5960</v>
      </c>
    </row>
    <row r="9" spans="1:7" ht="15" customHeight="1">
      <c r="A9" s="12"/>
      <c r="B9" s="22" t="s">
        <v>15</v>
      </c>
      <c r="C9" s="17">
        <v>587</v>
      </c>
      <c r="D9" s="18">
        <f t="shared" si="0"/>
        <v>1580</v>
      </c>
      <c r="E9" s="18">
        <v>785</v>
      </c>
      <c r="F9" s="18">
        <v>795</v>
      </c>
      <c r="G9" s="18">
        <f>D9/0.103</f>
        <v>15339.80582524272</v>
      </c>
    </row>
    <row r="10" spans="1:7" ht="15" customHeight="1">
      <c r="A10" s="12"/>
      <c r="B10" s="22" t="s">
        <v>16</v>
      </c>
      <c r="C10" s="17">
        <v>292</v>
      </c>
      <c r="D10" s="18">
        <f t="shared" si="0"/>
        <v>675</v>
      </c>
      <c r="E10" s="18">
        <v>357</v>
      </c>
      <c r="F10" s="18">
        <v>318</v>
      </c>
      <c r="G10" s="18">
        <f>D10/0.125</f>
        <v>5400</v>
      </c>
    </row>
    <row r="11" spans="1:7" ht="15" customHeight="1">
      <c r="A11" s="12"/>
      <c r="B11" s="22" t="s">
        <v>17</v>
      </c>
      <c r="C11" s="17">
        <v>452</v>
      </c>
      <c r="D11" s="18">
        <f t="shared" si="0"/>
        <v>740</v>
      </c>
      <c r="E11" s="18">
        <v>500</v>
      </c>
      <c r="F11" s="18">
        <v>240</v>
      </c>
      <c r="G11" s="18">
        <f>D11/0.309</f>
        <v>2394.822006472492</v>
      </c>
    </row>
    <row r="12" spans="1:7" ht="15" customHeight="1">
      <c r="A12" s="12"/>
      <c r="B12" s="22" t="s">
        <v>18</v>
      </c>
      <c r="C12" s="17">
        <v>458</v>
      </c>
      <c r="D12" s="18">
        <v>961</v>
      </c>
      <c r="E12" s="18">
        <v>449</v>
      </c>
      <c r="F12" s="18">
        <v>512</v>
      </c>
      <c r="G12" s="18">
        <f>D12/0.107</f>
        <v>8981.308411214954</v>
      </c>
    </row>
    <row r="13" spans="1:7" ht="15" customHeight="1">
      <c r="A13" s="12"/>
      <c r="B13" s="22" t="s">
        <v>19</v>
      </c>
      <c r="C13" s="17">
        <v>574</v>
      </c>
      <c r="D13" s="18">
        <v>1059</v>
      </c>
      <c r="E13" s="18">
        <v>568</v>
      </c>
      <c r="F13" s="18">
        <v>491</v>
      </c>
      <c r="G13" s="18">
        <f>D13/0.091</f>
        <v>11637.362637362638</v>
      </c>
    </row>
    <row r="14" spans="1:7" ht="15" customHeight="1">
      <c r="A14" s="12"/>
      <c r="B14" s="22" t="s">
        <v>20</v>
      </c>
      <c r="C14" s="17">
        <v>409</v>
      </c>
      <c r="D14" s="18">
        <f t="shared" si="0"/>
        <v>762</v>
      </c>
      <c r="E14" s="18">
        <v>372</v>
      </c>
      <c r="F14" s="18">
        <v>390</v>
      </c>
      <c r="G14" s="18">
        <f>D14/0.064</f>
        <v>11906.25</v>
      </c>
    </row>
    <row r="15" spans="1:7" ht="15" customHeight="1">
      <c r="A15" s="12"/>
      <c r="B15" s="22" t="s">
        <v>21</v>
      </c>
      <c r="C15" s="17">
        <v>1132</v>
      </c>
      <c r="D15" s="18">
        <f t="shared" si="0"/>
        <v>2762</v>
      </c>
      <c r="E15" s="18">
        <v>1327</v>
      </c>
      <c r="F15" s="18">
        <v>1435</v>
      </c>
      <c r="G15" s="18">
        <f>D15/0.155</f>
        <v>17819.354838709678</v>
      </c>
    </row>
    <row r="16" spans="1:7" ht="15" customHeight="1">
      <c r="A16" s="12"/>
      <c r="B16" s="22" t="s">
        <v>22</v>
      </c>
      <c r="C16" s="17">
        <v>753</v>
      </c>
      <c r="D16" s="18">
        <f t="shared" si="0"/>
        <v>1824</v>
      </c>
      <c r="E16" s="18">
        <v>914</v>
      </c>
      <c r="F16" s="18">
        <v>910</v>
      </c>
      <c r="G16" s="18">
        <f>D16/0.096</f>
        <v>19000</v>
      </c>
    </row>
    <row r="17" spans="1:7" ht="15" customHeight="1">
      <c r="A17" s="12"/>
      <c r="B17" s="22" t="s">
        <v>23</v>
      </c>
      <c r="C17" s="17">
        <v>482</v>
      </c>
      <c r="D17" s="18">
        <f t="shared" si="0"/>
        <v>1053</v>
      </c>
      <c r="E17" s="18">
        <v>572</v>
      </c>
      <c r="F17" s="18">
        <v>481</v>
      </c>
      <c r="G17" s="18">
        <f>D17/0.112</f>
        <v>9401.785714285714</v>
      </c>
    </row>
    <row r="18" spans="1:7" ht="15" customHeight="1">
      <c r="A18" s="12"/>
      <c r="B18" s="22" t="s">
        <v>24</v>
      </c>
      <c r="C18" s="17">
        <v>460</v>
      </c>
      <c r="D18" s="18">
        <v>1194</v>
      </c>
      <c r="E18" s="18">
        <v>614</v>
      </c>
      <c r="F18" s="18">
        <v>580</v>
      </c>
      <c r="G18" s="18">
        <f>D18/0.062</f>
        <v>19258.064516129034</v>
      </c>
    </row>
    <row r="19" spans="1:7" ht="15" customHeight="1">
      <c r="A19" s="12"/>
      <c r="B19" s="22" t="s">
        <v>25</v>
      </c>
      <c r="C19" s="24" t="s">
        <v>57</v>
      </c>
      <c r="D19" s="25" t="s">
        <v>57</v>
      </c>
      <c r="E19" s="25" t="s">
        <v>57</v>
      </c>
      <c r="F19" s="25" t="s">
        <v>57</v>
      </c>
      <c r="G19" s="25" t="s">
        <v>57</v>
      </c>
    </row>
    <row r="20" spans="1:7" ht="15" customHeight="1">
      <c r="A20" s="12"/>
      <c r="B20" s="22" t="s">
        <v>26</v>
      </c>
      <c r="C20" s="17">
        <v>1131</v>
      </c>
      <c r="D20" s="18">
        <v>2455</v>
      </c>
      <c r="E20" s="18">
        <v>1291</v>
      </c>
      <c r="F20" s="18">
        <v>1164</v>
      </c>
      <c r="G20" s="18">
        <f>D20/0.144</f>
        <v>17048.611111111113</v>
      </c>
    </row>
    <row r="21" spans="1:7" ht="15" customHeight="1">
      <c r="A21" s="12"/>
      <c r="B21" s="22" t="s">
        <v>27</v>
      </c>
      <c r="C21" s="17">
        <v>765</v>
      </c>
      <c r="D21" s="18">
        <f>E21+F21</f>
        <v>1655</v>
      </c>
      <c r="E21" s="18">
        <v>827</v>
      </c>
      <c r="F21" s="18">
        <v>828</v>
      </c>
      <c r="G21" s="18">
        <f>D21/0.182</f>
        <v>9093.406593406593</v>
      </c>
    </row>
    <row r="22" spans="1:7" ht="15" customHeight="1">
      <c r="A22" s="12"/>
      <c r="B22" s="22" t="s">
        <v>28</v>
      </c>
      <c r="C22" s="17">
        <v>359</v>
      </c>
      <c r="D22" s="18">
        <f t="shared" si="0"/>
        <v>980</v>
      </c>
      <c r="E22" s="18">
        <v>441</v>
      </c>
      <c r="F22" s="18">
        <v>539</v>
      </c>
      <c r="G22" s="18">
        <f>D22/0.078</f>
        <v>12564.102564102564</v>
      </c>
    </row>
    <row r="23" spans="1:7" ht="15" customHeight="1">
      <c r="A23" s="12"/>
      <c r="B23" s="22" t="s">
        <v>29</v>
      </c>
      <c r="C23" s="17">
        <v>123</v>
      </c>
      <c r="D23" s="18">
        <f t="shared" si="0"/>
        <v>363</v>
      </c>
      <c r="E23" s="18">
        <v>178</v>
      </c>
      <c r="F23" s="18">
        <v>185</v>
      </c>
      <c r="G23" s="18">
        <f>D23/0.04</f>
        <v>9075</v>
      </c>
    </row>
    <row r="24" spans="1:7" ht="15" customHeight="1">
      <c r="A24" s="12"/>
      <c r="B24" s="22" t="s">
        <v>30</v>
      </c>
      <c r="C24" s="17">
        <v>90</v>
      </c>
      <c r="D24" s="18">
        <f t="shared" si="0"/>
        <v>428</v>
      </c>
      <c r="E24" s="18">
        <v>307</v>
      </c>
      <c r="F24" s="18">
        <v>121</v>
      </c>
      <c r="G24" s="18">
        <f>D24/0.139</f>
        <v>3079.136690647482</v>
      </c>
    </row>
    <row r="25" spans="1:7" ht="15" customHeight="1">
      <c r="A25" s="12"/>
      <c r="B25" s="22" t="s">
        <v>31</v>
      </c>
      <c r="C25" s="17">
        <v>320</v>
      </c>
      <c r="D25" s="18">
        <f t="shared" si="0"/>
        <v>787</v>
      </c>
      <c r="E25" s="18">
        <v>403</v>
      </c>
      <c r="F25" s="18">
        <v>384</v>
      </c>
      <c r="G25" s="18">
        <f>D25/0.145</f>
        <v>5427.5862068965525</v>
      </c>
    </row>
    <row r="26" spans="1:7" ht="15" customHeight="1">
      <c r="A26" s="12"/>
      <c r="B26" s="22" t="s">
        <v>32</v>
      </c>
      <c r="C26" s="17">
        <v>280</v>
      </c>
      <c r="D26" s="18">
        <f t="shared" si="0"/>
        <v>749</v>
      </c>
      <c r="E26" s="18">
        <v>369</v>
      </c>
      <c r="F26" s="18">
        <v>380</v>
      </c>
      <c r="G26" s="18">
        <f>D26/0.089</f>
        <v>8415.730337078652</v>
      </c>
    </row>
    <row r="27" spans="1:7" ht="15" customHeight="1">
      <c r="A27" s="12"/>
      <c r="B27" s="22" t="s">
        <v>33</v>
      </c>
      <c r="C27" s="17">
        <v>246</v>
      </c>
      <c r="D27" s="18">
        <f t="shared" si="0"/>
        <v>666</v>
      </c>
      <c r="E27" s="18">
        <v>338</v>
      </c>
      <c r="F27" s="18">
        <v>328</v>
      </c>
      <c r="G27" s="18">
        <f>D27/0.093</f>
        <v>7161.290322580645</v>
      </c>
    </row>
    <row r="28" spans="1:7" ht="15" customHeight="1">
      <c r="A28" s="12"/>
      <c r="B28" s="22" t="s">
        <v>34</v>
      </c>
      <c r="C28" s="17">
        <v>59</v>
      </c>
      <c r="D28" s="18">
        <f>E28+F28</f>
        <v>123</v>
      </c>
      <c r="E28" s="18">
        <v>73</v>
      </c>
      <c r="F28" s="18">
        <v>50</v>
      </c>
      <c r="G28" s="18">
        <f>D28/0.13</f>
        <v>946.1538461538461</v>
      </c>
    </row>
    <row r="29" spans="1:7" ht="15" customHeight="1">
      <c r="A29" s="12"/>
      <c r="B29" s="22" t="s">
        <v>35</v>
      </c>
      <c r="C29" s="17">
        <v>620</v>
      </c>
      <c r="D29" s="18">
        <f t="shared" si="0"/>
        <v>1806</v>
      </c>
      <c r="E29" s="18">
        <v>912</v>
      </c>
      <c r="F29" s="18">
        <v>894</v>
      </c>
      <c r="G29" s="18">
        <f>D29/0.181</f>
        <v>9977.900552486188</v>
      </c>
    </row>
    <row r="30" spans="1:7" ht="15" customHeight="1">
      <c r="A30" s="12"/>
      <c r="B30" s="22" t="s">
        <v>36</v>
      </c>
      <c r="C30" s="24" t="s">
        <v>57</v>
      </c>
      <c r="D30" s="25" t="s">
        <v>57</v>
      </c>
      <c r="E30" s="25" t="s">
        <v>57</v>
      </c>
      <c r="F30" s="25" t="s">
        <v>57</v>
      </c>
      <c r="G30" s="25" t="s">
        <v>57</v>
      </c>
    </row>
    <row r="31" spans="1:7" ht="15" customHeight="1">
      <c r="A31" s="12"/>
      <c r="B31" s="22" t="s">
        <v>37</v>
      </c>
      <c r="C31" s="17">
        <v>366</v>
      </c>
      <c r="D31" s="18">
        <f t="shared" si="0"/>
        <v>939</v>
      </c>
      <c r="E31" s="18">
        <v>473</v>
      </c>
      <c r="F31" s="18">
        <v>466</v>
      </c>
      <c r="G31" s="18">
        <f>D31/0.322</f>
        <v>2916.1490683229813</v>
      </c>
    </row>
    <row r="32" spans="1:7" ht="15" customHeight="1">
      <c r="A32" s="12"/>
      <c r="B32" s="22" t="s">
        <v>38</v>
      </c>
      <c r="C32" s="17">
        <v>835</v>
      </c>
      <c r="D32" s="18">
        <f t="shared" si="0"/>
        <v>2193</v>
      </c>
      <c r="E32" s="18">
        <v>1077</v>
      </c>
      <c r="F32" s="18">
        <v>1116</v>
      </c>
      <c r="G32" s="18">
        <f>D32/0.225</f>
        <v>9746.666666666666</v>
      </c>
    </row>
    <row r="33" spans="1:7" ht="15" customHeight="1">
      <c r="A33" s="12"/>
      <c r="B33" s="22" t="s">
        <v>39</v>
      </c>
      <c r="C33" s="17">
        <v>95</v>
      </c>
      <c r="D33" s="18">
        <f t="shared" si="0"/>
        <v>294</v>
      </c>
      <c r="E33" s="18">
        <v>138</v>
      </c>
      <c r="F33" s="18">
        <v>156</v>
      </c>
      <c r="G33" s="18">
        <f>D33/0.111</f>
        <v>2648.6486486486488</v>
      </c>
    </row>
    <row r="34" spans="1:7" ht="15" customHeight="1">
      <c r="A34" s="12"/>
      <c r="B34" s="22" t="s">
        <v>40</v>
      </c>
      <c r="C34" s="17">
        <v>911</v>
      </c>
      <c r="D34" s="18">
        <f t="shared" si="0"/>
        <v>2300</v>
      </c>
      <c r="E34" s="18">
        <v>1126</v>
      </c>
      <c r="F34" s="18">
        <v>1174</v>
      </c>
      <c r="G34" s="18">
        <f>D34/0.135</f>
        <v>17037.037037037036</v>
      </c>
    </row>
    <row r="35" spans="1:7" ht="15" customHeight="1">
      <c r="A35" s="12"/>
      <c r="B35" s="22" t="s">
        <v>41</v>
      </c>
      <c r="C35" s="17">
        <v>260</v>
      </c>
      <c r="D35" s="18">
        <f t="shared" si="0"/>
        <v>652</v>
      </c>
      <c r="E35" s="18">
        <v>334</v>
      </c>
      <c r="F35" s="18">
        <v>318</v>
      </c>
      <c r="G35" s="18">
        <f>D35/0.077</f>
        <v>8467.532467532468</v>
      </c>
    </row>
    <row r="36" spans="1:7" ht="15" customHeight="1">
      <c r="A36" s="12"/>
      <c r="B36" s="22" t="s">
        <v>42</v>
      </c>
      <c r="C36" s="17">
        <v>484</v>
      </c>
      <c r="D36" s="18">
        <f t="shared" si="0"/>
        <v>968</v>
      </c>
      <c r="E36" s="18">
        <v>497</v>
      </c>
      <c r="F36" s="18">
        <v>471</v>
      </c>
      <c r="G36" s="18">
        <f>D36/0.08</f>
        <v>12100</v>
      </c>
    </row>
    <row r="37" spans="1:7" ht="15" customHeight="1">
      <c r="A37" s="12"/>
      <c r="B37" s="22" t="s">
        <v>43</v>
      </c>
      <c r="C37" s="17">
        <v>573</v>
      </c>
      <c r="D37" s="18">
        <f t="shared" si="0"/>
        <v>1367</v>
      </c>
      <c r="E37" s="18">
        <v>661</v>
      </c>
      <c r="F37" s="18">
        <v>706</v>
      </c>
      <c r="G37" s="18">
        <f>D37/0.082</f>
        <v>16670.73170731707</v>
      </c>
    </row>
    <row r="38" spans="1:7" ht="15" customHeight="1">
      <c r="A38" s="12"/>
      <c r="B38" s="22" t="s">
        <v>44</v>
      </c>
      <c r="C38" s="17">
        <v>784</v>
      </c>
      <c r="D38" s="18">
        <f t="shared" si="0"/>
        <v>1828</v>
      </c>
      <c r="E38" s="18">
        <v>920</v>
      </c>
      <c r="F38" s="18">
        <v>908</v>
      </c>
      <c r="G38" s="18">
        <f>D38/0.128</f>
        <v>14281.25</v>
      </c>
    </row>
    <row r="39" spans="1:7" ht="15" customHeight="1">
      <c r="A39" s="12"/>
      <c r="B39" s="22" t="s">
        <v>45</v>
      </c>
      <c r="C39" s="17">
        <v>1001</v>
      </c>
      <c r="D39" s="18">
        <f t="shared" si="0"/>
        <v>2069</v>
      </c>
      <c r="E39" s="18">
        <v>962</v>
      </c>
      <c r="F39" s="18">
        <v>1107</v>
      </c>
      <c r="G39" s="18">
        <f>D39/0.119</f>
        <v>17386.55462184874</v>
      </c>
    </row>
    <row r="40" spans="1:7" ht="15" customHeight="1">
      <c r="A40" s="12"/>
      <c r="B40" s="22" t="s">
        <v>46</v>
      </c>
      <c r="C40" s="17">
        <v>451</v>
      </c>
      <c r="D40" s="18">
        <f t="shared" si="0"/>
        <v>1176</v>
      </c>
      <c r="E40" s="18">
        <v>532</v>
      </c>
      <c r="F40" s="18">
        <v>644</v>
      </c>
      <c r="G40" s="18">
        <f>D40/0.15</f>
        <v>7840</v>
      </c>
    </row>
    <row r="41" spans="1:7" ht="15" customHeight="1">
      <c r="A41" s="12"/>
      <c r="B41" s="22" t="s">
        <v>47</v>
      </c>
      <c r="C41" s="17">
        <v>179</v>
      </c>
      <c r="D41" s="18">
        <f t="shared" si="0"/>
        <v>480</v>
      </c>
      <c r="E41" s="18">
        <v>231</v>
      </c>
      <c r="F41" s="18">
        <v>249</v>
      </c>
      <c r="G41" s="18">
        <f>D41/0.117</f>
        <v>4102.5641025641025</v>
      </c>
    </row>
    <row r="42" spans="1:7" ht="15" customHeight="1">
      <c r="A42" s="12"/>
      <c r="B42" s="22" t="s">
        <v>48</v>
      </c>
      <c r="C42" s="17">
        <v>337</v>
      </c>
      <c r="D42" s="18">
        <f t="shared" si="0"/>
        <v>780</v>
      </c>
      <c r="E42" s="18">
        <v>400</v>
      </c>
      <c r="F42" s="18">
        <v>380</v>
      </c>
      <c r="G42" s="18">
        <f>D42/0.098</f>
        <v>7959.183673469387</v>
      </c>
    </row>
    <row r="43" spans="1:7" ht="15" customHeight="1">
      <c r="A43" s="12"/>
      <c r="B43" s="22" t="s">
        <v>49</v>
      </c>
      <c r="C43" s="17">
        <v>569</v>
      </c>
      <c r="D43" s="18">
        <f t="shared" si="0"/>
        <v>1439</v>
      </c>
      <c r="E43" s="18">
        <v>752</v>
      </c>
      <c r="F43" s="18">
        <v>687</v>
      </c>
      <c r="G43" s="18">
        <f>D43/0.143</f>
        <v>10062.937062937064</v>
      </c>
    </row>
    <row r="44" spans="1:7" ht="15" customHeight="1">
      <c r="A44" s="12"/>
      <c r="B44" s="22" t="s">
        <v>50</v>
      </c>
      <c r="C44" s="17">
        <v>1017</v>
      </c>
      <c r="D44" s="18">
        <f t="shared" si="0"/>
        <v>2601</v>
      </c>
      <c r="E44" s="18">
        <v>1273</v>
      </c>
      <c r="F44" s="18">
        <v>1328</v>
      </c>
      <c r="G44" s="18">
        <f>D44/0.174</f>
        <v>14948.275862068967</v>
      </c>
    </row>
    <row r="45" spans="1:7" ht="15" customHeight="1">
      <c r="A45" s="12"/>
      <c r="B45" s="22" t="s">
        <v>51</v>
      </c>
      <c r="C45" s="17">
        <v>607</v>
      </c>
      <c r="D45" s="18">
        <f t="shared" si="0"/>
        <v>1357</v>
      </c>
      <c r="E45" s="18">
        <v>710</v>
      </c>
      <c r="F45" s="18">
        <v>647</v>
      </c>
      <c r="G45" s="18">
        <f>D45/0.155</f>
        <v>8754.838709677419</v>
      </c>
    </row>
    <row r="46" spans="1:7" ht="15" customHeight="1">
      <c r="A46" s="12"/>
      <c r="B46" s="22" t="s">
        <v>52</v>
      </c>
      <c r="C46" s="17">
        <v>140</v>
      </c>
      <c r="D46" s="18">
        <f t="shared" si="0"/>
        <v>379</v>
      </c>
      <c r="E46" s="18">
        <v>188</v>
      </c>
      <c r="F46" s="18">
        <v>191</v>
      </c>
      <c r="G46" s="18">
        <f>D46/0.149</f>
        <v>2543.6241610738257</v>
      </c>
    </row>
    <row r="47" spans="1:7" ht="15" customHeight="1">
      <c r="A47" s="12"/>
      <c r="B47" s="22" t="s">
        <v>53</v>
      </c>
      <c r="C47" s="17">
        <v>426</v>
      </c>
      <c r="D47" s="18">
        <f t="shared" si="0"/>
        <v>1282</v>
      </c>
      <c r="E47" s="18">
        <v>638</v>
      </c>
      <c r="F47" s="18">
        <v>644</v>
      </c>
      <c r="G47" s="18">
        <f>D47/0.143</f>
        <v>8965.034965034965</v>
      </c>
    </row>
    <row r="48" spans="1:7" ht="15" customHeight="1">
      <c r="A48" s="12"/>
      <c r="B48" s="22" t="s">
        <v>54</v>
      </c>
      <c r="C48" s="17">
        <v>67</v>
      </c>
      <c r="D48" s="18">
        <f t="shared" si="0"/>
        <v>156</v>
      </c>
      <c r="E48" s="18">
        <v>86</v>
      </c>
      <c r="F48" s="18">
        <v>70</v>
      </c>
      <c r="G48" s="18">
        <f>D48/0.228</f>
        <v>684.2105263157895</v>
      </c>
    </row>
    <row r="49" spans="1:7" ht="15" customHeight="1">
      <c r="A49" s="12"/>
      <c r="B49" s="22" t="s">
        <v>55</v>
      </c>
      <c r="C49" s="17">
        <v>491</v>
      </c>
      <c r="D49" s="18">
        <f t="shared" si="0"/>
        <v>1157</v>
      </c>
      <c r="E49" s="18">
        <v>664</v>
      </c>
      <c r="F49" s="18">
        <v>493</v>
      </c>
      <c r="G49" s="18">
        <f>D49/0.117</f>
        <v>9888.888888888889</v>
      </c>
    </row>
    <row r="50" spans="1:7" ht="15" customHeight="1">
      <c r="A50" s="12"/>
      <c r="B50" s="23" t="s">
        <v>56</v>
      </c>
      <c r="C50" s="19">
        <v>110</v>
      </c>
      <c r="D50" s="20">
        <f t="shared" si="0"/>
        <v>374</v>
      </c>
      <c r="E50" s="20">
        <v>164</v>
      </c>
      <c r="F50" s="20">
        <v>210</v>
      </c>
      <c r="G50" s="20">
        <f>D50/0.083</f>
        <v>4506.024096385542</v>
      </c>
    </row>
  </sheetData>
  <sheetProtection/>
  <mergeCells count="3">
    <mergeCell ref="D3:E3"/>
    <mergeCell ref="B3:B4"/>
    <mergeCell ref="B1:G1"/>
  </mergeCells>
  <printOptions horizontalCentered="1"/>
  <pageMargins left="0.7874015748031497" right="0.7874015748031497" top="0.6" bottom="0.78" header="0.3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">
      <selection activeCell="C28" sqref="C28"/>
    </sheetView>
  </sheetViews>
  <sheetFormatPr defaultColWidth="8.75390625" defaultRowHeight="14.25"/>
  <cols>
    <col min="1" max="1" width="1.625" style="13" customWidth="1"/>
    <col min="2" max="2" width="16.125" style="1" customWidth="1"/>
    <col min="3" max="5" width="12.125" style="1" customWidth="1"/>
    <col min="6" max="6" width="12.00390625" style="1" customWidth="1"/>
    <col min="7" max="7" width="12.125" style="1" customWidth="1"/>
    <col min="8" max="8" width="8.75390625" style="13" customWidth="1"/>
    <col min="9" max="16384" width="8.75390625" style="1" customWidth="1"/>
  </cols>
  <sheetData>
    <row r="1" spans="2:7" ht="13.5" customHeight="1">
      <c r="B1" s="41" t="s">
        <v>59</v>
      </c>
      <c r="C1" s="41"/>
      <c r="D1" s="41"/>
      <c r="E1" s="41"/>
      <c r="F1" s="41"/>
      <c r="G1" s="41"/>
    </row>
    <row r="2" spans="1:7" ht="15.75" customHeight="1" thickBot="1">
      <c r="A2" s="11"/>
      <c r="B2" s="2"/>
      <c r="C2" s="2"/>
      <c r="D2" s="2"/>
      <c r="E2" s="2"/>
      <c r="F2" s="2"/>
      <c r="G2" s="26" t="s">
        <v>60</v>
      </c>
    </row>
    <row r="3" spans="1:7" ht="15" customHeight="1">
      <c r="A3" s="12"/>
      <c r="B3" s="39" t="s">
        <v>2</v>
      </c>
      <c r="C3" s="3" t="s">
        <v>3</v>
      </c>
      <c r="D3" s="37" t="s">
        <v>4</v>
      </c>
      <c r="E3" s="38"/>
      <c r="F3" s="4" t="s">
        <v>0</v>
      </c>
      <c r="G3" s="14" t="s">
        <v>5</v>
      </c>
    </row>
    <row r="4" spans="1:7" ht="15" customHeight="1">
      <c r="A4" s="12"/>
      <c r="B4" s="38"/>
      <c r="C4" s="5" t="s">
        <v>6</v>
      </c>
      <c r="D4" s="6" t="s">
        <v>7</v>
      </c>
      <c r="E4" s="7" t="s">
        <v>8</v>
      </c>
      <c r="F4" s="8" t="s">
        <v>9</v>
      </c>
      <c r="G4" s="7" t="s">
        <v>10</v>
      </c>
    </row>
    <row r="5" spans="1:7" ht="15" customHeight="1">
      <c r="A5" s="12"/>
      <c r="B5" s="27" t="s">
        <v>61</v>
      </c>
      <c r="C5" s="15">
        <v>981</v>
      </c>
      <c r="D5" s="16">
        <f aca="true" t="shared" si="0" ref="D5:D49">E5+F5</f>
        <v>2239</v>
      </c>
      <c r="E5" s="16">
        <v>1085</v>
      </c>
      <c r="F5" s="16">
        <v>1154</v>
      </c>
      <c r="G5" s="16">
        <f>D5/0.234</f>
        <v>9568.376068376068</v>
      </c>
    </row>
    <row r="6" spans="1:7" ht="15" customHeight="1">
      <c r="A6" s="12"/>
      <c r="B6" s="28" t="s">
        <v>62</v>
      </c>
      <c r="C6" s="24">
        <v>9</v>
      </c>
      <c r="D6" s="25">
        <f t="shared" si="0"/>
        <v>9</v>
      </c>
      <c r="E6" s="25">
        <v>9</v>
      </c>
      <c r="F6" s="25">
        <v>0</v>
      </c>
      <c r="G6" s="25" t="s">
        <v>57</v>
      </c>
    </row>
    <row r="7" spans="1:7" ht="15" customHeight="1">
      <c r="A7" s="12"/>
      <c r="B7" s="28" t="s">
        <v>63</v>
      </c>
      <c r="C7" s="17">
        <v>677</v>
      </c>
      <c r="D7" s="18">
        <f t="shared" si="0"/>
        <v>1895</v>
      </c>
      <c r="E7" s="18">
        <v>927</v>
      </c>
      <c r="F7" s="18">
        <v>968</v>
      </c>
      <c r="G7" s="18">
        <f>D7/0.155</f>
        <v>12225.806451612903</v>
      </c>
    </row>
    <row r="8" spans="1:7" ht="15" customHeight="1">
      <c r="A8" s="12"/>
      <c r="B8" s="28" t="s">
        <v>64</v>
      </c>
      <c r="C8" s="17">
        <v>585</v>
      </c>
      <c r="D8" s="18">
        <f t="shared" si="0"/>
        <v>1400</v>
      </c>
      <c r="E8" s="18">
        <v>767</v>
      </c>
      <c r="F8" s="18">
        <v>633</v>
      </c>
      <c r="G8" s="18">
        <f>D8/0.231</f>
        <v>6060.60606060606</v>
      </c>
    </row>
    <row r="9" spans="1:7" ht="15" customHeight="1">
      <c r="A9" s="12"/>
      <c r="B9" s="28" t="s">
        <v>65</v>
      </c>
      <c r="C9" s="17">
        <v>168</v>
      </c>
      <c r="D9" s="18">
        <f t="shared" si="0"/>
        <v>478</v>
      </c>
      <c r="E9" s="18">
        <v>252</v>
      </c>
      <c r="F9" s="18">
        <v>226</v>
      </c>
      <c r="G9" s="18">
        <f>D9/0.188</f>
        <v>2542.553191489362</v>
      </c>
    </row>
    <row r="10" spans="1:7" ht="15" customHeight="1">
      <c r="A10" s="12"/>
      <c r="B10" s="28" t="s">
        <v>66</v>
      </c>
      <c r="C10" s="17">
        <v>547</v>
      </c>
      <c r="D10" s="18">
        <f t="shared" si="0"/>
        <v>1130</v>
      </c>
      <c r="E10" s="18">
        <v>607</v>
      </c>
      <c r="F10" s="18">
        <v>523</v>
      </c>
      <c r="G10" s="18">
        <f>D10/0.17</f>
        <v>6647.058823529412</v>
      </c>
    </row>
    <row r="11" spans="1:7" ht="15" customHeight="1">
      <c r="A11" s="12"/>
      <c r="B11" s="28" t="s">
        <v>67</v>
      </c>
      <c r="C11" s="17">
        <v>9</v>
      </c>
      <c r="D11" s="18">
        <f t="shared" si="0"/>
        <v>27</v>
      </c>
      <c r="E11" s="18">
        <v>12</v>
      </c>
      <c r="F11" s="18">
        <v>15</v>
      </c>
      <c r="G11" s="18">
        <f>D11/0.468</f>
        <v>57.692307692307686</v>
      </c>
    </row>
    <row r="12" spans="1:7" ht="15" customHeight="1">
      <c r="A12" s="12"/>
      <c r="B12" s="28" t="s">
        <v>68</v>
      </c>
      <c r="C12" s="24">
        <v>20</v>
      </c>
      <c r="D12" s="18">
        <f t="shared" si="0"/>
        <v>20</v>
      </c>
      <c r="E12" s="25">
        <v>20</v>
      </c>
      <c r="F12" s="25">
        <v>0</v>
      </c>
      <c r="G12" s="25" t="s">
        <v>57</v>
      </c>
    </row>
    <row r="13" spans="1:7" ht="15" customHeight="1">
      <c r="A13" s="12"/>
      <c r="B13" s="28" t="s">
        <v>69</v>
      </c>
      <c r="C13" s="17">
        <v>255</v>
      </c>
      <c r="D13" s="18">
        <f t="shared" si="0"/>
        <v>771</v>
      </c>
      <c r="E13" s="18">
        <v>394</v>
      </c>
      <c r="F13" s="18">
        <v>377</v>
      </c>
      <c r="G13" s="18">
        <f>D13/0.151</f>
        <v>5105.960264900662</v>
      </c>
    </row>
    <row r="14" spans="1:7" ht="15" customHeight="1">
      <c r="A14" s="12"/>
      <c r="B14" s="28" t="s">
        <v>70</v>
      </c>
      <c r="C14" s="17">
        <v>85</v>
      </c>
      <c r="D14" s="18">
        <f t="shared" si="0"/>
        <v>134</v>
      </c>
      <c r="E14" s="18">
        <v>65</v>
      </c>
      <c r="F14" s="18">
        <v>69</v>
      </c>
      <c r="G14" s="18">
        <f>D14/0.11</f>
        <v>1218.1818181818182</v>
      </c>
    </row>
    <row r="15" spans="1:7" ht="15" customHeight="1">
      <c r="A15" s="12"/>
      <c r="B15" s="28" t="s">
        <v>71</v>
      </c>
      <c r="C15" s="17">
        <v>313</v>
      </c>
      <c r="D15" s="18">
        <f t="shared" si="0"/>
        <v>869</v>
      </c>
      <c r="E15" s="18">
        <v>461</v>
      </c>
      <c r="F15" s="18">
        <v>408</v>
      </c>
      <c r="G15" s="18">
        <f>D15/0.21</f>
        <v>4138.0952380952385</v>
      </c>
    </row>
    <row r="16" spans="1:7" ht="15" customHeight="1">
      <c r="A16" s="12"/>
      <c r="B16" s="28" t="s">
        <v>72</v>
      </c>
      <c r="C16" s="17">
        <v>26</v>
      </c>
      <c r="D16" s="18">
        <f t="shared" si="0"/>
        <v>81</v>
      </c>
      <c r="E16" s="18">
        <v>40</v>
      </c>
      <c r="F16" s="18">
        <v>41</v>
      </c>
      <c r="G16" s="18">
        <f>D16/0.18</f>
        <v>450</v>
      </c>
    </row>
    <row r="17" spans="1:7" ht="15" customHeight="1">
      <c r="A17" s="12"/>
      <c r="B17" s="28" t="s">
        <v>73</v>
      </c>
      <c r="C17" s="17">
        <v>54</v>
      </c>
      <c r="D17" s="18">
        <f t="shared" si="0"/>
        <v>101</v>
      </c>
      <c r="E17" s="18">
        <v>66</v>
      </c>
      <c r="F17" s="18">
        <v>35</v>
      </c>
      <c r="G17" s="18">
        <f>D17/0.16</f>
        <v>631.25</v>
      </c>
    </row>
    <row r="18" spans="1:7" ht="15" customHeight="1">
      <c r="A18" s="12"/>
      <c r="B18" s="28" t="s">
        <v>74</v>
      </c>
      <c r="C18" s="17">
        <v>142</v>
      </c>
      <c r="D18" s="18">
        <f t="shared" si="0"/>
        <v>407</v>
      </c>
      <c r="E18" s="18">
        <v>194</v>
      </c>
      <c r="F18" s="18">
        <v>213</v>
      </c>
      <c r="G18" s="18">
        <f>D18/0.14</f>
        <v>2907.142857142857</v>
      </c>
    </row>
    <row r="19" spans="1:7" ht="15" customHeight="1">
      <c r="A19" s="12"/>
      <c r="B19" s="28" t="s">
        <v>75</v>
      </c>
      <c r="C19" s="24" t="s">
        <v>57</v>
      </c>
      <c r="D19" s="25" t="s">
        <v>57</v>
      </c>
      <c r="E19" s="25" t="s">
        <v>57</v>
      </c>
      <c r="F19" s="25" t="s">
        <v>57</v>
      </c>
      <c r="G19" s="25" t="s">
        <v>57</v>
      </c>
    </row>
    <row r="20" spans="1:7" ht="15" customHeight="1">
      <c r="A20" s="12"/>
      <c r="B20" s="28" t="s">
        <v>76</v>
      </c>
      <c r="C20" s="17">
        <v>572</v>
      </c>
      <c r="D20" s="18">
        <f t="shared" si="0"/>
        <v>1826</v>
      </c>
      <c r="E20" s="18">
        <v>887</v>
      </c>
      <c r="F20" s="18">
        <v>939</v>
      </c>
      <c r="G20" s="18">
        <f>D20/0.17</f>
        <v>10741.176470588234</v>
      </c>
    </row>
    <row r="21" spans="1:7" ht="15" customHeight="1">
      <c r="A21" s="12"/>
      <c r="B21" s="28" t="s">
        <v>77</v>
      </c>
      <c r="C21" s="17">
        <v>104</v>
      </c>
      <c r="D21" s="18">
        <f t="shared" si="0"/>
        <v>274</v>
      </c>
      <c r="E21" s="18">
        <v>152</v>
      </c>
      <c r="F21" s="18">
        <v>122</v>
      </c>
      <c r="G21" s="18">
        <f>D21/0.17</f>
        <v>1611.764705882353</v>
      </c>
    </row>
    <row r="22" spans="1:7" ht="15" customHeight="1">
      <c r="A22" s="12"/>
      <c r="B22" s="28" t="s">
        <v>78</v>
      </c>
      <c r="C22" s="17">
        <v>118</v>
      </c>
      <c r="D22" s="18">
        <f t="shared" si="0"/>
        <v>270</v>
      </c>
      <c r="E22" s="18">
        <v>142</v>
      </c>
      <c r="F22" s="18">
        <v>128</v>
      </c>
      <c r="G22" s="18">
        <f>D22/0.13</f>
        <v>2076.9230769230767</v>
      </c>
    </row>
    <row r="23" spans="1:7" ht="15" customHeight="1">
      <c r="A23" s="12"/>
      <c r="B23" s="28" t="s">
        <v>79</v>
      </c>
      <c r="C23" s="17">
        <v>192</v>
      </c>
      <c r="D23" s="18">
        <f t="shared" si="0"/>
        <v>633</v>
      </c>
      <c r="E23" s="18">
        <v>329</v>
      </c>
      <c r="F23" s="18">
        <v>304</v>
      </c>
      <c r="G23" s="18">
        <f>D23/0.13</f>
        <v>4869.2307692307695</v>
      </c>
    </row>
    <row r="24" spans="1:7" ht="15" customHeight="1">
      <c r="A24" s="12"/>
      <c r="B24" s="28" t="s">
        <v>80</v>
      </c>
      <c r="C24" s="17">
        <v>537</v>
      </c>
      <c r="D24" s="18">
        <f t="shared" si="0"/>
        <v>1723</v>
      </c>
      <c r="E24" s="18">
        <v>879</v>
      </c>
      <c r="F24" s="18">
        <v>844</v>
      </c>
      <c r="G24" s="18">
        <f>D24/0.14</f>
        <v>12307.142857142855</v>
      </c>
    </row>
    <row r="25" spans="1:7" ht="15" customHeight="1">
      <c r="A25" s="12"/>
      <c r="B25" s="28" t="s">
        <v>81</v>
      </c>
      <c r="C25" s="17">
        <v>61</v>
      </c>
      <c r="D25" s="18">
        <f t="shared" si="0"/>
        <v>216</v>
      </c>
      <c r="E25" s="18">
        <v>105</v>
      </c>
      <c r="F25" s="18">
        <v>111</v>
      </c>
      <c r="G25" s="18">
        <f>D25/0.24</f>
        <v>900</v>
      </c>
    </row>
    <row r="26" spans="1:7" ht="15" customHeight="1">
      <c r="A26" s="12"/>
      <c r="B26" s="28" t="s">
        <v>82</v>
      </c>
      <c r="C26" s="17">
        <v>1</v>
      </c>
      <c r="D26" s="18">
        <f t="shared" si="0"/>
        <v>4</v>
      </c>
      <c r="E26" s="18">
        <v>2</v>
      </c>
      <c r="F26" s="18">
        <v>2</v>
      </c>
      <c r="G26" s="18">
        <f>D26/0.17</f>
        <v>23.52941176470588</v>
      </c>
    </row>
    <row r="27" spans="1:7" ht="15" customHeight="1">
      <c r="A27" s="12"/>
      <c r="B27" s="28" t="s">
        <v>83</v>
      </c>
      <c r="C27" s="17">
        <v>223</v>
      </c>
      <c r="D27" s="18">
        <f t="shared" si="0"/>
        <v>673</v>
      </c>
      <c r="E27" s="18">
        <v>316</v>
      </c>
      <c r="F27" s="18">
        <v>357</v>
      </c>
      <c r="G27" s="18">
        <f>D27/0.087</f>
        <v>7735.6321839080465</v>
      </c>
    </row>
    <row r="28" spans="1:7" ht="15" customHeight="1">
      <c r="A28" s="12"/>
      <c r="B28" s="28" t="s">
        <v>84</v>
      </c>
      <c r="C28" s="17">
        <v>372</v>
      </c>
      <c r="D28" s="18">
        <f t="shared" si="0"/>
        <v>1064</v>
      </c>
      <c r="E28" s="18">
        <v>533</v>
      </c>
      <c r="F28" s="18">
        <v>531</v>
      </c>
      <c r="G28" s="18">
        <f>D28/0.115</f>
        <v>9252.173913043478</v>
      </c>
    </row>
    <row r="29" spans="1:7" ht="15" customHeight="1">
      <c r="A29" s="12"/>
      <c r="B29" s="28" t="s">
        <v>85</v>
      </c>
      <c r="C29" s="17">
        <v>646</v>
      </c>
      <c r="D29" s="18">
        <f t="shared" si="0"/>
        <v>1722</v>
      </c>
      <c r="E29" s="18">
        <v>869</v>
      </c>
      <c r="F29" s="18">
        <v>853</v>
      </c>
      <c r="G29" s="18">
        <f>D29/0.2</f>
        <v>8610</v>
      </c>
    </row>
    <row r="30" spans="1:7" ht="15" customHeight="1">
      <c r="A30" s="12"/>
      <c r="B30" s="28" t="s">
        <v>86</v>
      </c>
      <c r="C30" s="17">
        <v>165</v>
      </c>
      <c r="D30" s="18">
        <f t="shared" si="0"/>
        <v>423</v>
      </c>
      <c r="E30" s="18">
        <v>218</v>
      </c>
      <c r="F30" s="18">
        <v>205</v>
      </c>
      <c r="G30" s="18">
        <f>D30/0.13</f>
        <v>3253.846153846154</v>
      </c>
    </row>
    <row r="31" spans="1:7" ht="15" customHeight="1">
      <c r="A31" s="12"/>
      <c r="B31" s="28" t="s">
        <v>87</v>
      </c>
      <c r="C31" s="17">
        <v>79</v>
      </c>
      <c r="D31" s="18">
        <f t="shared" si="0"/>
        <v>201</v>
      </c>
      <c r="E31" s="18">
        <v>111</v>
      </c>
      <c r="F31" s="18">
        <v>90</v>
      </c>
      <c r="G31" s="18">
        <f>D31/0.207</f>
        <v>971.0144927536232</v>
      </c>
    </row>
    <row r="32" spans="1:7" ht="15" customHeight="1">
      <c r="A32" s="12"/>
      <c r="B32" s="28" t="s">
        <v>88</v>
      </c>
      <c r="C32" s="17">
        <v>141</v>
      </c>
      <c r="D32" s="18">
        <f t="shared" si="0"/>
        <v>323</v>
      </c>
      <c r="E32" s="18">
        <v>179</v>
      </c>
      <c r="F32" s="18">
        <v>144</v>
      </c>
      <c r="G32" s="18">
        <f>D32/0.16</f>
        <v>2018.75</v>
      </c>
    </row>
    <row r="33" spans="1:7" ht="15" customHeight="1">
      <c r="A33" s="12"/>
      <c r="B33" s="28" t="s">
        <v>89</v>
      </c>
      <c r="C33" s="17">
        <v>348</v>
      </c>
      <c r="D33" s="18">
        <f t="shared" si="0"/>
        <v>945</v>
      </c>
      <c r="E33" s="18">
        <v>503</v>
      </c>
      <c r="F33" s="18">
        <v>442</v>
      </c>
      <c r="G33" s="18">
        <f>D33/0.15</f>
        <v>6300</v>
      </c>
    </row>
    <row r="34" spans="1:7" ht="15" customHeight="1">
      <c r="A34" s="12"/>
      <c r="B34" s="28" t="s">
        <v>90</v>
      </c>
      <c r="C34" s="17">
        <v>254</v>
      </c>
      <c r="D34" s="18">
        <f t="shared" si="0"/>
        <v>698</v>
      </c>
      <c r="E34" s="18">
        <v>343</v>
      </c>
      <c r="F34" s="18">
        <v>355</v>
      </c>
      <c r="G34" s="18">
        <f>D34/0.156</f>
        <v>4474.358974358975</v>
      </c>
    </row>
    <row r="35" spans="1:7" ht="15" customHeight="1">
      <c r="A35" s="12"/>
      <c r="B35" s="28" t="s">
        <v>91</v>
      </c>
      <c r="C35" s="17">
        <v>1</v>
      </c>
      <c r="D35" s="18">
        <f t="shared" si="0"/>
        <v>1</v>
      </c>
      <c r="E35" s="18">
        <v>1</v>
      </c>
      <c r="F35" s="18">
        <v>0</v>
      </c>
      <c r="G35" s="18">
        <f>D35/0.67</f>
        <v>1.4925373134328357</v>
      </c>
    </row>
    <row r="36" spans="1:7" ht="15" customHeight="1">
      <c r="A36" s="12"/>
      <c r="B36" s="28" t="s">
        <v>92</v>
      </c>
      <c r="C36" s="17">
        <v>500</v>
      </c>
      <c r="D36" s="18">
        <f t="shared" si="0"/>
        <v>1277</v>
      </c>
      <c r="E36" s="18">
        <v>642</v>
      </c>
      <c r="F36" s="18">
        <v>635</v>
      </c>
      <c r="G36" s="18">
        <f>D36/0.082</f>
        <v>15573.170731707316</v>
      </c>
    </row>
    <row r="37" spans="1:7" ht="15" customHeight="1">
      <c r="A37" s="12"/>
      <c r="B37" s="28" t="s">
        <v>93</v>
      </c>
      <c r="C37" s="17">
        <v>352</v>
      </c>
      <c r="D37" s="18">
        <f t="shared" si="0"/>
        <v>1003</v>
      </c>
      <c r="E37" s="18">
        <v>493</v>
      </c>
      <c r="F37" s="18">
        <v>510</v>
      </c>
      <c r="G37" s="18">
        <f>D37/0.044</f>
        <v>22795.454545454548</v>
      </c>
    </row>
    <row r="38" spans="1:7" ht="15" customHeight="1">
      <c r="A38" s="12"/>
      <c r="B38" s="28" t="s">
        <v>94</v>
      </c>
      <c r="C38" s="17">
        <v>467</v>
      </c>
      <c r="D38" s="18">
        <f>E38+F38</f>
        <v>1337</v>
      </c>
      <c r="E38" s="18">
        <v>701</v>
      </c>
      <c r="F38" s="18">
        <v>636</v>
      </c>
      <c r="G38" s="18">
        <f>D38/0.143</f>
        <v>9349.65034965035</v>
      </c>
    </row>
    <row r="39" spans="1:7" ht="15" customHeight="1">
      <c r="A39" s="12"/>
      <c r="B39" s="28" t="s">
        <v>95</v>
      </c>
      <c r="C39" s="17">
        <v>157</v>
      </c>
      <c r="D39" s="18">
        <f t="shared" si="0"/>
        <v>444</v>
      </c>
      <c r="E39" s="18">
        <v>232</v>
      </c>
      <c r="F39" s="18">
        <v>212</v>
      </c>
      <c r="G39" s="18">
        <f>D39/0.097</f>
        <v>4577.3195876288655</v>
      </c>
    </row>
    <row r="40" spans="1:7" ht="15" customHeight="1">
      <c r="A40" s="12"/>
      <c r="B40" s="28" t="s">
        <v>96</v>
      </c>
      <c r="C40" s="17">
        <v>71</v>
      </c>
      <c r="D40" s="18">
        <f t="shared" si="0"/>
        <v>259</v>
      </c>
      <c r="E40" s="18">
        <v>103</v>
      </c>
      <c r="F40" s="18">
        <v>156</v>
      </c>
      <c r="G40" s="18">
        <f>D40/0.08</f>
        <v>3237.5</v>
      </c>
    </row>
    <row r="41" spans="1:7" ht="15" customHeight="1">
      <c r="A41" s="12"/>
      <c r="B41" s="28" t="s">
        <v>97</v>
      </c>
      <c r="C41" s="17">
        <v>473</v>
      </c>
      <c r="D41" s="18">
        <f t="shared" si="0"/>
        <v>1417</v>
      </c>
      <c r="E41" s="18">
        <v>709</v>
      </c>
      <c r="F41" s="18">
        <v>708</v>
      </c>
      <c r="G41" s="18">
        <f>D41/0.148</f>
        <v>9574.324324324325</v>
      </c>
    </row>
    <row r="42" spans="1:7" ht="15" customHeight="1">
      <c r="A42" s="12"/>
      <c r="B42" s="28" t="s">
        <v>98</v>
      </c>
      <c r="C42" s="17">
        <v>536</v>
      </c>
      <c r="D42" s="18">
        <f t="shared" si="0"/>
        <v>1603</v>
      </c>
      <c r="E42" s="18">
        <v>809</v>
      </c>
      <c r="F42" s="18">
        <v>794</v>
      </c>
      <c r="G42" s="18">
        <f>D42/0.194</f>
        <v>8262.886597938144</v>
      </c>
    </row>
    <row r="43" spans="1:7" ht="15" customHeight="1">
      <c r="A43" s="12"/>
      <c r="B43" s="28" t="s">
        <v>99</v>
      </c>
      <c r="C43" s="17">
        <v>208</v>
      </c>
      <c r="D43" s="18">
        <f t="shared" si="0"/>
        <v>610</v>
      </c>
      <c r="E43" s="18">
        <v>312</v>
      </c>
      <c r="F43" s="18">
        <v>298</v>
      </c>
      <c r="G43" s="18">
        <f>D43/0.09</f>
        <v>6777.777777777778</v>
      </c>
    </row>
    <row r="44" spans="1:7" ht="15" customHeight="1">
      <c r="A44" s="12"/>
      <c r="B44" s="28" t="s">
        <v>100</v>
      </c>
      <c r="C44" s="17">
        <v>837</v>
      </c>
      <c r="D44" s="18">
        <f t="shared" si="0"/>
        <v>2276</v>
      </c>
      <c r="E44" s="18">
        <v>1125</v>
      </c>
      <c r="F44" s="18">
        <v>1151</v>
      </c>
      <c r="G44" s="18">
        <f>D44/0.164</f>
        <v>13878.048780487805</v>
      </c>
    </row>
    <row r="45" spans="1:7" ht="15" customHeight="1">
      <c r="A45" s="12"/>
      <c r="B45" s="28" t="s">
        <v>101</v>
      </c>
      <c r="C45" s="17">
        <v>230</v>
      </c>
      <c r="D45" s="18">
        <f t="shared" si="0"/>
        <v>669</v>
      </c>
      <c r="E45" s="18">
        <v>335</v>
      </c>
      <c r="F45" s="18">
        <v>334</v>
      </c>
      <c r="G45" s="18">
        <f>D45/0.122</f>
        <v>5483.606557377049</v>
      </c>
    </row>
    <row r="46" spans="1:7" ht="15" customHeight="1">
      <c r="A46" s="12"/>
      <c r="B46" s="28" t="s">
        <v>102</v>
      </c>
      <c r="C46" s="17">
        <v>414</v>
      </c>
      <c r="D46" s="18">
        <f t="shared" si="0"/>
        <v>1151</v>
      </c>
      <c r="E46" s="18">
        <v>603</v>
      </c>
      <c r="F46" s="18">
        <v>548</v>
      </c>
      <c r="G46" s="18">
        <f>D46/0.082</f>
        <v>14036.585365853658</v>
      </c>
    </row>
    <row r="47" spans="1:7" ht="15" customHeight="1">
      <c r="A47" s="12"/>
      <c r="B47" s="28" t="s">
        <v>103</v>
      </c>
      <c r="C47" s="17">
        <v>301</v>
      </c>
      <c r="D47" s="18">
        <f t="shared" si="0"/>
        <v>645</v>
      </c>
      <c r="E47" s="18">
        <v>398</v>
      </c>
      <c r="F47" s="18">
        <v>247</v>
      </c>
      <c r="G47" s="18">
        <f>D47/0.359</f>
        <v>1796.657381615599</v>
      </c>
    </row>
    <row r="48" spans="1:7" ht="15" customHeight="1">
      <c r="A48" s="12"/>
      <c r="B48" s="28" t="s">
        <v>104</v>
      </c>
      <c r="C48" s="17">
        <v>208</v>
      </c>
      <c r="D48" s="18">
        <f t="shared" si="0"/>
        <v>455</v>
      </c>
      <c r="E48" s="18">
        <v>245</v>
      </c>
      <c r="F48" s="18">
        <v>210</v>
      </c>
      <c r="G48" s="18">
        <f>D48/0.076</f>
        <v>5986.842105263158</v>
      </c>
    </row>
    <row r="49" spans="1:7" ht="15" customHeight="1">
      <c r="A49" s="12"/>
      <c r="B49" s="29" t="s">
        <v>105</v>
      </c>
      <c r="C49" s="19">
        <v>142</v>
      </c>
      <c r="D49" s="20">
        <f t="shared" si="0"/>
        <v>371</v>
      </c>
      <c r="E49" s="20">
        <v>180</v>
      </c>
      <c r="F49" s="20">
        <v>191</v>
      </c>
      <c r="G49" s="20">
        <f>D49/0.056</f>
        <v>6625</v>
      </c>
    </row>
    <row r="50" spans="1:8" s="35" customFormat="1" ht="24.75" customHeight="1">
      <c r="A50" s="11"/>
      <c r="B50" s="30" t="s">
        <v>106</v>
      </c>
      <c r="C50" s="31">
        <v>34048</v>
      </c>
      <c r="D50" s="31">
        <v>85009</v>
      </c>
      <c r="E50" s="31">
        <v>43030</v>
      </c>
      <c r="F50" s="32">
        <v>41979</v>
      </c>
      <c r="G50" s="33">
        <f>D50/14.87</f>
        <v>5716.812373907196</v>
      </c>
      <c r="H50" s="34"/>
    </row>
    <row r="51" spans="2:7" ht="15" customHeight="1">
      <c r="B51" s="36"/>
      <c r="C51" s="36"/>
      <c r="D51" s="36"/>
      <c r="E51" s="36"/>
      <c r="F51" s="36"/>
      <c r="G51" s="36"/>
    </row>
  </sheetData>
  <sheetProtection/>
  <mergeCells count="3">
    <mergeCell ref="B1:G1"/>
    <mergeCell ref="B3:B4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2008-04-18T04:00:53Z</cp:lastPrinted>
  <dcterms:created xsi:type="dcterms:W3CDTF">2002-07-05T04:36:25Z</dcterms:created>
  <dcterms:modified xsi:type="dcterms:W3CDTF">2011-05-09T01:01:06Z</dcterms:modified>
  <cp:category/>
  <cp:version/>
  <cp:contentType/>
  <cp:contentStatus/>
</cp:coreProperties>
</file>